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regulationgovtnz-my.sharepoint.com/personal/jan_aporo_regulation_govt_nz/Documents/Desktop/"/>
    </mc:Choice>
  </mc:AlternateContent>
  <xr:revisionPtr revIDLastSave="0" documentId="8_{F2CF8C24-1BA0-4D2D-A6F9-644D27C113AC}" xr6:coauthVersionLast="47" xr6:coauthVersionMax="47" xr10:uidLastSave="{00000000-0000-0000-0000-000000000000}"/>
  <bookViews>
    <workbookView xWindow="-110" yWindow="-110" windowWidth="34620" windowHeight="13900" activeTab="4" xr2:uid="{00000000-000D-0000-FFFF-FFFF00000000}"/>
  </bookViews>
  <sheets>
    <sheet name="Summary and sign-off" sheetId="13" r:id="rId1"/>
    <sheet name="Travel" sheetId="1" r:id="rId2"/>
    <sheet name="Hospitality" sheetId="2" r:id="rId3"/>
    <sheet name="All other expenses" sheetId="3" r:id="rId4"/>
    <sheet name="Gifts and benefits" sheetId="4" r:id="rId5"/>
  </sheets>
  <definedNames>
    <definedName name="_xlnm.Print_Area" localSheetId="3">'All other expenses'!$A$1:$E$23</definedName>
    <definedName name="_xlnm.Print_Area" localSheetId="4">'Gifts and benefits'!$A$2:$F$44</definedName>
    <definedName name="_xlnm.Print_Area" localSheetId="2">Hospitality!$A$1:$E$12</definedName>
    <definedName name="_xlnm.Print_Area" localSheetId="0">'Summary and sign-off'!$A$1:$F$17</definedName>
    <definedName name="_xlnm.Print_Area" localSheetId="1">Travel!$A$1:$E$41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9" i="1" l="1"/>
  <c r="B29" i="1"/>
  <c r="B25" i="1" l="1"/>
  <c r="B26" i="1"/>
  <c r="B23" i="1"/>
  <c r="B20" i="1"/>
  <c r="B19" i="1"/>
  <c r="C44" i="4"/>
  <c r="C43" i="4"/>
  <c r="B23" i="3"/>
  <c r="B6" i="13"/>
  <c r="E60" i="13"/>
  <c r="C60" i="13"/>
  <c r="B31" i="1" l="1"/>
  <c r="C42" i="4"/>
  <c r="B60" i="13"/>
  <c r="B59" i="13"/>
  <c r="D59" i="13"/>
  <c r="B58" i="13"/>
  <c r="D58" i="13"/>
  <c r="D57" i="13"/>
  <c r="B57" i="13"/>
  <c r="D56" i="13"/>
  <c r="B56" i="13"/>
  <c r="D55" i="13"/>
  <c r="B55" i="13"/>
  <c r="B2" i="4"/>
  <c r="B3" i="4"/>
  <c r="B2" i="3"/>
  <c r="B3" i="3"/>
  <c r="B2" i="2"/>
  <c r="B3" i="2"/>
  <c r="B2" i="1"/>
  <c r="B3" i="1"/>
  <c r="F58" i="13" l="1"/>
  <c r="F60" i="13"/>
  <c r="F59" i="13"/>
  <c r="F57" i="13"/>
  <c r="F56" i="13"/>
  <c r="F55" i="13"/>
  <c r="C13" i="13"/>
  <c r="C12" i="13"/>
  <c r="C11" i="13"/>
  <c r="C16" i="13" l="1"/>
  <c r="C17" i="13"/>
  <c r="B5" i="4" l="1"/>
  <c r="B4" i="4"/>
  <c r="B5" i="3"/>
  <c r="B4" i="3"/>
  <c r="B5" i="2"/>
  <c r="B4" i="2"/>
  <c r="B5" i="1"/>
  <c r="B4" i="1"/>
  <c r="C15" i="13" l="1"/>
  <c r="F12" i="13" l="1"/>
  <c r="F11" i="13"/>
  <c r="F13" i="13" l="1"/>
  <c r="B17" i="13"/>
  <c r="B16" i="13"/>
  <c r="B14" i="1"/>
  <c r="B41" i="1" s="1"/>
  <c r="B15" i="13" l="1"/>
  <c r="B13" i="13"/>
  <c r="B12" i="2"/>
  <c r="B12" i="13" s="1"/>
  <c r="B11" i="1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17"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34"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<sst xmlns="http://schemas.openxmlformats.org/spreadsheetml/2006/main" count="398" uniqueCount="184">
  <si>
    <t>Hospitality</t>
  </si>
  <si>
    <t>Gifts and benefits</t>
  </si>
  <si>
    <t>Agency totals check</t>
  </si>
  <si>
    <t>This disclosure has not yet been approved by the Departmental Secretary or Chief Executive</t>
  </si>
  <si>
    <t>Type here who else has approved this disclosure</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</si>
  <si>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</si>
  <si>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</si>
  <si>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</si>
  <si>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</si>
  <si>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</si>
  <si>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</si>
  <si>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</si>
  <si>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</si>
  <si>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</si>
  <si>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</si>
  <si>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</si>
  <si>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</si>
  <si>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</si>
  <si>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</si>
  <si>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</si>
  <si>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</si>
  <si>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</si>
  <si>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</si>
  <si>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</si>
  <si>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</si>
  <si>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</si>
  <si>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</si>
  <si>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</si>
  <si>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</si>
  <si>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Departmental Secretary or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</si>
  <si>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</si>
  <si>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</si>
  <si>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</si>
  <si>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</si>
  <si>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</si>
  <si>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</si>
  <si>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</si>
  <si>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</si>
  <si>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</si>
  <si>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</si>
  <si>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</si>
  <si>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</si>
  <si>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</si>
  <si>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</si>
  <si>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</si>
  <si>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</si>
  <si>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</si>
  <si>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</si>
  <si>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</si>
  <si>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Public Service Secretary or Chief Executive Expense Disclosure</t>
  </si>
  <si>
    <t xml:space="preserve">Organisation Name </t>
  </si>
  <si>
    <t>Public Service Secretary or Chief Executive</t>
  </si>
  <si>
    <t>Disclosure period start</t>
  </si>
  <si>
    <t>Disclosure period end</t>
  </si>
  <si>
    <t>GST on costs</t>
  </si>
  <si>
    <t>International, domestic and local travel expenses</t>
  </si>
  <si>
    <t>All expenses incurred by Public Service secretary or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</si>
  <si>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</si>
  <si>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Location(s)</t>
  </si>
  <si>
    <t>Subtotal - international travel</t>
  </si>
  <si>
    <r>
      <t xml:space="preserve">Domestic Travel   </t>
    </r>
    <r>
      <rPr>
        <sz val="12"/>
        <color theme="0"/>
        <rFont val="Arial"/>
        <family val="2"/>
      </rPr>
      <t xml:space="preserve"> (within NZ, including travel to and from local airport)</t>
    </r>
  </si>
  <si>
    <t>Subtotal - domestic travel</t>
  </si>
  <si>
    <r>
      <t xml:space="preserve">Local Travel    </t>
    </r>
    <r>
      <rPr>
        <sz val="12"/>
        <color theme="0"/>
        <rFont val="Arial"/>
        <family val="2"/>
      </rPr>
      <t>(within City, excluding travel to airport)</t>
    </r>
  </si>
  <si>
    <t>Subtotal - local travel</t>
  </si>
  <si>
    <t>Total travel expenses</t>
  </si>
  <si>
    <t>All hospitality expenses provided by the Public Service secretary or chief executive in the context of their job to anyone external to the Public Service or statutory Crown entities.</t>
  </si>
  <si>
    <t xml:space="preserve">Total hospitality expenses </t>
  </si>
  <si>
    <t>Public Service secretary or Chief Executive</t>
  </si>
  <si>
    <t>All Other Expenses</t>
  </si>
  <si>
    <t>All other expenditure incurred by the Public Service secretary or chief executive that is not travel, hospitality or gifts.
Include e.g. phone and data costs, subscriptions, membership fees, conference fees, professional development costs, books and anything else.</t>
  </si>
  <si>
    <t xml:space="preserve">Total other expenses </t>
  </si>
  <si>
    <t>Public Service Secretary or 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</si>
  <si>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</si>
  <si>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</si>
  <si>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Public Service secretary or chief executive by people external to the Public Service.
Include all gifts, invitations or other hospitality </t>
    </r>
    <r>
      <rPr>
        <b/>
        <i/>
        <sz val="10"/>
        <color theme="1"/>
        <rFont val="Arial"/>
        <family val="2"/>
      </rPr>
      <t>whether accepted or declined</t>
    </r>
    <r>
      <rPr>
        <i/>
        <sz val="10"/>
        <color theme="1"/>
        <rFont val="Arial"/>
        <family val="2"/>
      </rPr>
      <t>.</t>
    </r>
  </si>
  <si>
    <t>Total count of gift/benefit entries:</t>
  </si>
  <si>
    <t>Offered</t>
  </si>
  <si>
    <t>Gráinne Moss</t>
  </si>
  <si>
    <t>Women in Business event - Leilani Frew, Deputy Secretary The Treasury - Te Tai Ōhanga.</t>
  </si>
  <si>
    <t>KPMG</t>
  </si>
  <si>
    <t>Invitation to an event</t>
  </si>
  <si>
    <t>Date(s)</t>
  </si>
  <si>
    <t>Purpose of travel</t>
  </si>
  <si>
    <t>Type of expense</t>
  </si>
  <si>
    <t>Hospitality Offered to Third Parties</t>
  </si>
  <si>
    <t>Purpose of hospitality</t>
  </si>
  <si>
    <t>Purpose of expense</t>
  </si>
  <si>
    <t>Description</t>
  </si>
  <si>
    <t>Was the gift accepted?</t>
  </si>
  <si>
    <t xml:space="preserve">Offered by </t>
  </si>
  <si>
    <t>Estimated value in NZ$</t>
  </si>
  <si>
    <t>Other comments</t>
  </si>
  <si>
    <t>Organisation Name</t>
  </si>
  <si>
    <t>Secretary or Chief Executive</t>
  </si>
  <si>
    <t>Secretary or Chief Executive approval</t>
  </si>
  <si>
    <t>Other sign-off</t>
  </si>
  <si>
    <t>No hospitality provided.</t>
  </si>
  <si>
    <t>No travel expenses to disclose for this period.</t>
  </si>
  <si>
    <t>Secretary or Chief Executive Expenses, Gifts and Benefits Disclosure - summary &amp; sign-off</t>
  </si>
  <si>
    <t>Ministry for Regulation</t>
  </si>
  <si>
    <t>Airfares</t>
  </si>
  <si>
    <t>Rental car</t>
  </si>
  <si>
    <t>Agency Fees</t>
  </si>
  <si>
    <t>Wellington</t>
  </si>
  <si>
    <t>L’Oréal Groupe's Parliamentary Showcase</t>
  </si>
  <si>
    <t xml:space="preserve">CEO of L'Oréal Australia and </t>
  </si>
  <si>
    <t>AL Accelerate: Ideas to Impact</t>
  </si>
  <si>
    <t>Government Chief Digital Officer</t>
  </si>
  <si>
    <t>Visa Wellington On a Plate</t>
  </si>
  <si>
    <t>VISA</t>
  </si>
  <si>
    <t>Kerry Davies Farewell</t>
  </si>
  <si>
    <t>PSA President and executive board</t>
  </si>
  <si>
    <t>2025 Speaker Series:  AI's presence</t>
  </si>
  <si>
    <t>Shefield North Island and BE Employment Law</t>
  </si>
  <si>
    <t>Auckland</t>
  </si>
  <si>
    <t>Thank you to members, clients, staff and friends</t>
  </si>
  <si>
    <t>NZIER</t>
  </si>
  <si>
    <t>16/07/25 - 15/08/25</t>
  </si>
  <si>
    <t>Farewell for Deputy High Commissioner, Amy Guihot</t>
  </si>
  <si>
    <t>Australian High Commission</t>
  </si>
  <si>
    <t>Women in Business Event - Michelle Morpeth</t>
  </si>
  <si>
    <t>Guest speaker event:  Professor Cary Coglianese - retulatory innovation and strategic reform in the face of change</t>
  </si>
  <si>
    <t>Departments of the Prime Minister and Cabinet</t>
  </si>
  <si>
    <t>Harkness Fellowships Centenary Celebration</t>
  </si>
  <si>
    <t>The Commonwealth Fund and the Harkness Fellowships Trust (NZ)</t>
  </si>
  <si>
    <t>16/08/25 - 15/09/25</t>
  </si>
  <si>
    <t>Cooperative Economy Report 2025</t>
  </si>
  <si>
    <t>Minister for Rural Communities and Associate Minister for Regional Development and Agriculture</t>
  </si>
  <si>
    <t xml:space="preserve">The Harkness Fellowships Trust (NZ), the Commonwealth Fund, and the Leadership Development Centre </t>
  </si>
  <si>
    <t>Cost in NZ$
INCL GST</t>
  </si>
  <si>
    <t>Speaking engagement FMA Board meeting Auckland</t>
  </si>
  <si>
    <t>Financial Services Council</t>
  </si>
  <si>
    <t>Native tree being planted for you - gift</t>
  </si>
  <si>
    <t>BusinessNZ 25 Year Anniversary</t>
  </si>
  <si>
    <t>BusinessNZ Chief Executive</t>
  </si>
  <si>
    <t xml:space="preserve">Stakeholder festive drinks </t>
  </si>
  <si>
    <t>Business Leaders' Health and Safety Forum Board members</t>
  </si>
  <si>
    <t>Chorus - Lead the Conversation, Shape the Network</t>
  </si>
  <si>
    <t>Chorus Chief Executive</t>
  </si>
  <si>
    <t>11/12 December 2025</t>
  </si>
  <si>
    <t>Spark Accelerate Technology Summit</t>
  </si>
  <si>
    <t>Spark NZ</t>
  </si>
  <si>
    <t>National Investigations &amp; Enforcement Summit 2026</t>
  </si>
  <si>
    <t>Aventedge</t>
  </si>
  <si>
    <t>Executive Director, TINZ</t>
  </si>
  <si>
    <t>Australia</t>
  </si>
  <si>
    <t>Opening of L'Oréal Groupe's New Zealand Distribution Centre</t>
  </si>
  <si>
    <t>CE of L'Oréal Australia &amp; New Zealand</t>
  </si>
  <si>
    <t>Christchurch</t>
  </si>
  <si>
    <t>The Homewood Christmas Ball</t>
  </si>
  <si>
    <t>British High Commissioner</t>
  </si>
  <si>
    <t>Chorus 2025 End of Year Celebrations</t>
  </si>
  <si>
    <t>Chair and Chief Executive, Chorus</t>
  </si>
  <si>
    <t>Corruption Landscape</t>
  </si>
  <si>
    <t>The New Zealand Sign Language Strategy 2026–2036</t>
  </si>
  <si>
    <t>Minister for Disability Issues</t>
  </si>
  <si>
    <t>Stakeholder engagement:  Aged Care</t>
  </si>
  <si>
    <t>Stakeholder engagement:  Financial Services Council Panel</t>
  </si>
  <si>
    <t>16/11/25 - 15/12/25</t>
  </si>
  <si>
    <t>16/10/25 - 15/11/25</t>
  </si>
  <si>
    <t>16/09/25 - 15/10/25</t>
  </si>
  <si>
    <t>Air New Zealand Women’s Refuge and the Wellington Homeless Women’s Trust Gala Dinner</t>
  </si>
  <si>
    <t>Air New Zealand</t>
  </si>
  <si>
    <t>16/12/25 - 15/01/26</t>
  </si>
  <si>
    <t>16/01/26 - 15/02/26</t>
  </si>
  <si>
    <t>Women's Day</t>
  </si>
  <si>
    <t>16/02/26 - 15/03/26</t>
  </si>
  <si>
    <t>Farewell Reception</t>
  </si>
  <si>
    <t>16/03/26 - 15/04/26</t>
  </si>
  <si>
    <t xml:space="preserve">Cocktail Invitation | APHANZ Annual Conference 2026 </t>
  </si>
  <si>
    <t>APHANZ team</t>
  </si>
  <si>
    <t>16/04/26 - 15/05/26</t>
  </si>
  <si>
    <t>16/05/26 - 15/06/26</t>
  </si>
  <si>
    <t>The Duke is 10</t>
  </si>
  <si>
    <t>IronDuke</t>
  </si>
  <si>
    <t>16/06/26 - 15/07/26</t>
  </si>
  <si>
    <t>23 September - 24 September 2025</t>
  </si>
  <si>
    <t>Wellington Airport carparking</t>
  </si>
  <si>
    <t>Monthy mobile charges</t>
  </si>
  <si>
    <t>Mobile communications expenses</t>
  </si>
  <si>
    <t>Stakeholder engagement:  BusinessNZ Canberbury</t>
  </si>
  <si>
    <t>Stakeholder Engagement:  University of Canterbury</t>
  </si>
  <si>
    <t>Stakeholder engagement:  Financial Markets Authority - Te Mana Tātai Hokohoko</t>
  </si>
  <si>
    <t>Approved by Chief Financial Officer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</si>
</sst>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quot;$&quot;#,##0.00"/>
    <numFmt numFmtId="167" formatCode="[$-1409]d\ mmmm\ yyyy;@"/>
  </numFmts>
  <fonts count="31"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i/>
      <sz val="10"/>
      <color theme="1"/>
      <name val="Arial"/>
      <family val="2"/>
    </font>
    <font>
      <b/>
      <i/>
      <sz val="10"/>
      <color theme="1"/>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b/>
      <sz val="14"/>
      <color theme="0"/>
      <name val="Arial"/>
      <family val="2"/>
    </font>
    <font>
      <sz val="10"/>
      <color rgb="FF000000"/>
      <name val="Arial"/>
      <family val="2"/>
    </font>
  </fonts>
  <fills count="12">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
      <patternFill patternType="solid">
        <fgColor rgb="FFCCFFCC"/>
        <bgColor rgb="FF000000"/>
      </patternFill>
    </fill>
  </fills>
  <borders count="12">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style="thin">
        <color rgb="FFBFBFBF"/>
      </left>
      <right style="thin">
        <color rgb="FFBFBFBF"/>
      </right>
      <top style="thin">
        <color rgb="FFBFBFBF"/>
      </top>
      <bottom style="thin">
        <color rgb="FFBFBFBF"/>
      </bottom>
      <diagonal/>
    </border>
    <border>
      <left/>
      <right/>
      <top style="thin">
        <color rgb="FFBFBFBF"/>
      </top>
      <bottom style="thin">
        <color rgb="FFBFBFBF"/>
      </bottom>
      <diagonal/>
    </border>
  </borders>
  <cellStyleXfs count="2">
    <xf numFmtId="0" fontId="0" fillId="0" borderId="0"/>
    <xf numFmtId="165" fontId="19" fillId="0" borderId="0" applyFont="0" applyFill="0" applyBorder="0" applyAlignment="0" applyProtection="0"/>
  </cellStyleXfs>
  <cellXfs count="133">
    <xf numFmtId="0" fontId="0" fillId="0" borderId="0" xfId="0"/>
    <xf numFmtId="0" fontId="0" fillId="0" borderId="0" xfId="0" applyAlignment="1" applyProtection="1">
      <alignment wrapText="1"/>
      <protection locked="0"/>
    </xf>
    <xf numFmtId="0" fontId="0" fillId="0" borderId="0" xfId="0" applyProtection="1">
      <protection locked="0"/>
    </xf>
    <xf numFmtId="0" fontId="14" fillId="2" borderId="0" xfId="0" applyFont="1" applyFill="1" applyAlignment="1">
      <alignment vertical="center" wrapText="1" readingOrder="1"/>
    </xf>
    <xf numFmtId="0" fontId="0" fillId="5" borderId="0" xfId="0" applyFill="1" applyAlignment="1">
      <alignment wrapText="1"/>
    </xf>
    <xf numFmtId="0" fontId="14" fillId="0" borderId="0" xfId="0" applyFont="1" applyAlignment="1">
      <alignment vertical="center" wrapText="1" readingOrder="1"/>
    </xf>
    <xf numFmtId="0" fontId="13" fillId="0" borderId="0" xfId="0" applyFont="1" applyAlignment="1">
      <alignment vertical="center" wrapText="1" readingOrder="1"/>
    </xf>
    <xf numFmtId="0" fontId="17" fillId="0" borderId="0" xfId="0" applyFont="1" applyAlignment="1">
      <alignment vertical="center" wrapText="1" readingOrder="1"/>
    </xf>
    <xf numFmtId="0" fontId="17" fillId="0" borderId="3" xfId="0" applyFont="1" applyBorder="1" applyAlignment="1">
      <alignment vertical="center" wrapText="1" readingOrder="1"/>
    </xf>
    <xf numFmtId="0" fontId="24"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2" fillId="0" borderId="0" xfId="0" applyFont="1"/>
    <xf numFmtId="166" fontId="21" fillId="0" borderId="0" xfId="0" applyNumberFormat="1" applyFont="1" applyAlignment="1">
      <alignment vertical="center" wrapText="1"/>
    </xf>
    <xf numFmtId="0" fontId="15"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0" fillId="0" borderId="0" xfId="0" applyFont="1" applyAlignment="1">
      <alignment vertical="center" wrapText="1" readingOrder="1"/>
    </xf>
    <xf numFmtId="0" fontId="16"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5" fillId="3" borderId="0" xfId="0" applyFont="1" applyFill="1" applyAlignment="1">
      <alignment vertical="center" wrapText="1" readingOrder="1"/>
    </xf>
    <xf numFmtId="0" fontId="12" fillId="3" borderId="0" xfId="0" applyFont="1" applyFill="1"/>
    <xf numFmtId="1" fontId="17" fillId="0" borderId="5" xfId="0" applyNumberFormat="1" applyFont="1" applyBorder="1" applyAlignment="1">
      <alignment horizontal="center" vertical="center" wrapText="1"/>
    </xf>
    <xf numFmtId="0" fontId="11" fillId="0" borderId="0" xfId="0" applyFont="1" applyAlignment="1">
      <alignment vertical="center"/>
    </xf>
    <xf numFmtId="1" fontId="13" fillId="0" borderId="0" xfId="0" applyNumberFormat="1" applyFont="1" applyAlignment="1">
      <alignment horizontal="center" vertical="center" wrapText="1"/>
    </xf>
    <xf numFmtId="165" fontId="13" fillId="0" borderId="0" xfId="1" applyFont="1" applyFill="1" applyBorder="1" applyAlignment="1" applyProtection="1">
      <alignment vertical="center" wrapText="1" readingOrder="1"/>
    </xf>
    <xf numFmtId="0" fontId="11" fillId="0" borderId="0" xfId="0" applyFont="1" applyAlignment="1">
      <alignment vertical="center" wrapText="1"/>
    </xf>
    <xf numFmtId="0" fontId="0" fillId="5" borderId="0" xfId="0" applyFill="1" applyAlignment="1">
      <alignment horizontal="left" vertical="top"/>
    </xf>
    <xf numFmtId="0" fontId="15" fillId="3" borderId="0" xfId="0" applyFont="1" applyFill="1" applyAlignment="1">
      <alignment vertical="center" readingOrder="1"/>
    </xf>
    <xf numFmtId="0" fontId="26" fillId="0" borderId="0" xfId="0" applyFont="1"/>
    <xf numFmtId="166" fontId="15" fillId="8" borderId="0" xfId="0" applyNumberFormat="1" applyFont="1" applyFill="1" applyAlignment="1">
      <alignment horizontal="left" vertical="center" wrapText="1"/>
    </xf>
    <xf numFmtId="1" fontId="15" fillId="8" borderId="0" xfId="0" applyNumberFormat="1" applyFont="1" applyFill="1" applyAlignment="1">
      <alignment horizontal="center" vertical="center" wrapText="1"/>
    </xf>
    <xf numFmtId="164" fontId="0" fillId="0" borderId="0" xfId="0" applyNumberFormat="1" applyAlignment="1">
      <alignment wrapText="1"/>
    </xf>
    <xf numFmtId="164" fontId="15" fillId="3" borderId="0" xfId="0" applyNumberFormat="1" applyFont="1" applyFill="1" applyAlignment="1">
      <alignment vertical="center"/>
    </xf>
    <xf numFmtId="164" fontId="17" fillId="0" borderId="4" xfId="1" applyNumberFormat="1" applyFont="1" applyFill="1" applyBorder="1" applyAlignment="1" applyProtection="1">
      <alignment vertical="center" wrapText="1" readingOrder="1"/>
    </xf>
    <xf numFmtId="164" fontId="17" fillId="0" borderId="0" xfId="1" applyNumberFormat="1" applyFont="1" applyFill="1" applyBorder="1" applyAlignment="1" applyProtection="1">
      <alignment vertical="center" wrapText="1" readingOrder="1"/>
    </xf>
    <xf numFmtId="164" fontId="24" fillId="0" borderId="4" xfId="1" applyNumberFormat="1" applyFont="1" applyFill="1" applyBorder="1" applyAlignment="1" applyProtection="1">
      <alignment vertical="center" wrapText="1" readingOrder="1"/>
    </xf>
    <xf numFmtId="164" fontId="15"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1" fillId="0" borderId="5" xfId="1" applyNumberFormat="1" applyFont="1" applyFill="1" applyBorder="1" applyAlignment="1" applyProtection="1">
      <alignment horizontal="center" vertical="center" wrapText="1" readingOrder="1"/>
    </xf>
    <xf numFmtId="0" fontId="11" fillId="0" borderId="0" xfId="1" applyNumberFormat="1" applyFont="1" applyFill="1" applyBorder="1" applyAlignment="1" applyProtection="1">
      <alignment horizontal="center" vertical="center" wrapText="1" readingOrder="1"/>
    </xf>
    <xf numFmtId="0" fontId="25" fillId="0" borderId="5" xfId="1" applyNumberFormat="1" applyFont="1" applyFill="1" applyBorder="1" applyAlignment="1" applyProtection="1">
      <alignment horizontal="center" vertical="center" wrapText="1" readingOrder="1"/>
    </xf>
    <xf numFmtId="0" fontId="27" fillId="3" borderId="0" xfId="0" applyFont="1" applyFill="1" applyAlignment="1">
      <alignment horizontal="center" vertical="center" readingOrder="1"/>
    </xf>
    <xf numFmtId="0" fontId="16" fillId="3" borderId="0" xfId="0" applyFont="1" applyFill="1" applyAlignment="1">
      <alignment vertical="center"/>
    </xf>
    <xf numFmtId="164" fontId="16"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4" fillId="3" borderId="0" xfId="0" applyFont="1" applyFill="1" applyAlignment="1">
      <alignment vertical="center" wrapText="1" readingOrder="1"/>
    </xf>
    <xf numFmtId="165" fontId="14" fillId="3" borderId="0" xfId="1" applyFont="1" applyFill="1" applyBorder="1" applyAlignment="1" applyProtection="1">
      <alignment horizontal="center" vertical="center" wrapText="1" readingOrder="1"/>
    </xf>
    <xf numFmtId="165" fontId="14" fillId="0" borderId="0" xfId="1" applyFont="1" applyFill="1" applyBorder="1" applyAlignment="1" applyProtection="1">
      <alignment horizontal="center" vertical="center" wrapText="1" readingOrder="1"/>
    </xf>
    <xf numFmtId="0" fontId="14" fillId="7" borderId="0" xfId="0" applyFont="1" applyFill="1" applyAlignment="1">
      <alignment vertical="center" wrapText="1" readingOrder="1"/>
    </xf>
    <xf numFmtId="165" fontId="14" fillId="7" borderId="0" xfId="1" applyFont="1" applyFill="1" applyBorder="1" applyAlignment="1" applyProtection="1">
      <alignment horizontal="center" vertical="center" wrapText="1" readingOrder="1"/>
    </xf>
    <xf numFmtId="0" fontId="16" fillId="0" borderId="0" xfId="0" applyFont="1" applyAlignment="1">
      <alignment wrapText="1"/>
    </xf>
    <xf numFmtId="0" fontId="12" fillId="0" borderId="0" xfId="0" applyFont="1"/>
    <xf numFmtId="167" fontId="11" fillId="9" borderId="3" xfId="0" applyNumberFormat="1" applyFont="1" applyFill="1" applyBorder="1" applyAlignment="1" applyProtection="1">
      <alignment vertical="center"/>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11" fillId="9" borderId="4" xfId="0" applyFont="1" applyFill="1" applyBorder="1" applyAlignment="1" applyProtection="1">
      <alignment horizontal="left" vertical="center" wrapText="1"/>
      <protection locked="0"/>
    </xf>
    <xf numFmtId="164" fontId="11" fillId="9" borderId="4" xfId="0" applyNumberFormat="1" applyFont="1" applyFill="1" applyBorder="1" applyAlignment="1" applyProtection="1">
      <alignment horizontal="right" vertical="center" wrapText="1"/>
      <protection locked="0"/>
    </xf>
    <xf numFmtId="167" fontId="11" fillId="9" borderId="7" xfId="0" applyNumberFormat="1" applyFont="1" applyFill="1" applyBorder="1" applyAlignment="1" applyProtection="1">
      <alignment vertical="center" wrapText="1"/>
      <protection locked="0"/>
    </xf>
    <xf numFmtId="164" fontId="11" fillId="9" borderId="8" xfId="0" applyNumberFormat="1" applyFont="1" applyFill="1" applyBorder="1" applyAlignment="1" applyProtection="1">
      <alignment vertical="center" wrapText="1"/>
      <protection locked="0"/>
    </xf>
    <xf numFmtId="0" fontId="11" fillId="9" borderId="8" xfId="0" applyFont="1" applyFill="1" applyBorder="1" applyAlignment="1" applyProtection="1">
      <alignment vertical="center" wrapText="1"/>
      <protection locked="0"/>
    </xf>
    <xf numFmtId="0" fontId="11" fillId="9" borderId="9" xfId="0" applyFont="1" applyFill="1" applyBorder="1" applyAlignment="1" applyProtection="1">
      <alignment vertical="center" wrapText="1"/>
      <protection locked="0"/>
    </xf>
    <xf numFmtId="0" fontId="16" fillId="3" borderId="0" xfId="0" applyFont="1" applyFill="1" applyAlignment="1">
      <alignment horizontal="left" vertical="center" wrapText="1"/>
    </xf>
    <xf numFmtId="0" fontId="15" fillId="3" borderId="0" xfId="0" applyFont="1" applyFill="1" applyAlignment="1">
      <alignment horizontal="left" vertical="center" readingOrder="1"/>
    </xf>
    <xf numFmtId="166" fontId="15" fillId="3" borderId="0" xfId="0" applyNumberFormat="1" applyFont="1" applyFill="1" applyAlignment="1">
      <alignment horizontal="left" vertical="center" wrapText="1"/>
    </xf>
    <xf numFmtId="1" fontId="15" fillId="3" borderId="0" xfId="0" applyNumberFormat="1" applyFont="1" applyFill="1" applyAlignment="1">
      <alignment horizontal="center" vertical="center" wrapText="1"/>
    </xf>
    <xf numFmtId="166" fontId="27" fillId="3" borderId="0" xfId="0" applyNumberFormat="1" applyFont="1" applyFill="1" applyAlignment="1">
      <alignment horizontal="center" vertical="center" wrapText="1"/>
    </xf>
    <xf numFmtId="167" fontId="11" fillId="10" borderId="3" xfId="0" applyNumberFormat="1" applyFont="1" applyFill="1" applyBorder="1" applyAlignment="1" applyProtection="1">
      <alignment vertical="center"/>
      <protection locked="0"/>
    </xf>
    <xf numFmtId="164" fontId="11" fillId="10" borderId="4" xfId="0" applyNumberFormat="1" applyFont="1" applyFill="1" applyBorder="1" applyAlignment="1" applyProtection="1">
      <alignment vertical="center" wrapText="1"/>
      <protection locked="0"/>
    </xf>
    <xf numFmtId="0" fontId="11" fillId="10" borderId="4" xfId="0" applyFont="1" applyFill="1" applyBorder="1" applyAlignment="1" applyProtection="1">
      <alignment vertical="center" wrapText="1"/>
      <protection locked="0"/>
    </xf>
    <xf numFmtId="0" fontId="11" fillId="10" borderId="5" xfId="0"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0" fillId="10" borderId="4" xfId="0" applyFill="1" applyBorder="1" applyAlignment="1" applyProtection="1">
      <alignment horizontal="left" vertical="center" wrapText="1"/>
      <protection locked="0"/>
    </xf>
    <xf numFmtId="0" fontId="11" fillId="10" borderId="4" xfId="0" applyFont="1" applyFill="1" applyBorder="1" applyAlignment="1" applyProtection="1">
      <alignment horizontal="left" vertical="center" wrapText="1"/>
      <protection locked="0"/>
    </xf>
    <xf numFmtId="164" fontId="11" fillId="10" borderId="4" xfId="0" applyNumberFormat="1" applyFont="1" applyFill="1" applyBorder="1" applyAlignment="1" applyProtection="1">
      <alignment horizontal="right" vertical="center" wrapText="1"/>
      <protection locked="0"/>
    </xf>
    <xf numFmtId="0" fontId="0" fillId="10" borderId="5" xfId="0" applyFill="1" applyBorder="1" applyAlignment="1" applyProtection="1">
      <alignment horizontal="left" vertical="center" wrapText="1"/>
      <protection locked="0"/>
    </xf>
    <xf numFmtId="0" fontId="27" fillId="3" borderId="0" xfId="0" applyFont="1" applyFill="1" applyAlignment="1">
      <alignment horizontal="center" vertical="center" wrapText="1"/>
    </xf>
    <xf numFmtId="167" fontId="11" fillId="10" borderId="3" xfId="0" applyNumberFormat="1" applyFont="1" applyFill="1" applyBorder="1" applyAlignment="1" applyProtection="1">
      <alignment horizontal="left" vertical="center"/>
      <protection locked="0"/>
    </xf>
    <xf numFmtId="0" fontId="1" fillId="0" borderId="0" xfId="0" applyFont="1" applyAlignment="1">
      <alignment horizontal="left" vertical="center" wrapText="1"/>
    </xf>
    <xf numFmtId="0" fontId="0" fillId="0" borderId="0" xfId="0" applyAlignment="1">
      <alignment horizontal="left" vertical="center"/>
    </xf>
    <xf numFmtId="164" fontId="11" fillId="10" borderId="4" xfId="0" applyNumberFormat="1" applyFont="1" applyFill="1" applyBorder="1" applyAlignment="1" applyProtection="1">
      <alignment horizontal="left" vertical="center" wrapText="1"/>
      <protection locked="0"/>
    </xf>
    <xf numFmtId="164" fontId="11" fillId="11" borderId="10" xfId="0" applyNumberFormat="1" applyFont="1" applyFill="1" applyBorder="1" applyAlignment="1" applyProtection="1">
      <alignment horizontal="left" vertical="center" wrapText="1"/>
      <protection locked="0"/>
    </xf>
    <xf numFmtId="0" fontId="30" fillId="11" borderId="11" xfId="0" applyFont="1" applyFill="1" applyBorder="1" applyAlignment="1" applyProtection="1">
      <alignment horizontal="left" vertical="center" wrapText="1"/>
      <protection locked="0"/>
    </xf>
    <xf numFmtId="0" fontId="30" fillId="11" borderId="0" xfId="0" applyFont="1" applyFill="1" applyAlignment="1" applyProtection="1">
      <alignment horizontal="left" vertical="center" wrapText="1"/>
      <protection locked="0"/>
    </xf>
    <xf numFmtId="167" fontId="11" fillId="10" borderId="4" xfId="0" applyNumberFormat="1" applyFont="1" applyFill="1" applyBorder="1" applyAlignment="1" applyProtection="1">
      <alignment horizontal="left" vertical="center"/>
      <protection locked="0"/>
    </xf>
    <xf numFmtId="0" fontId="27" fillId="3" borderId="6" xfId="0" applyFont="1" applyFill="1" applyBorder="1" applyAlignment="1">
      <alignment horizontal="center" vertical="center" wrapText="1"/>
    </xf>
    <xf numFmtId="0" fontId="3" fillId="0" borderId="0" xfId="0" applyFont="1" applyAlignment="1">
      <alignment horizontal="center" vertical="center" wrapText="1" readingOrder="1"/>
    </xf>
    <xf numFmtId="0" fontId="18" fillId="2" borderId="0" xfId="0" applyFont="1" applyFill="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center" vertical="center"/>
    </xf>
    <xf numFmtId="167" fontId="9" fillId="0" borderId="2" xfId="0" applyNumberFormat="1" applyFont="1" applyBorder="1" applyAlignment="1">
      <alignment horizontal="left" vertical="center" wrapText="1" readingOrder="1"/>
    </xf>
    <xf numFmtId="0" fontId="10" fillId="10" borderId="2" xfId="0" applyFont="1" applyFill="1" applyBorder="1" applyAlignment="1" applyProtection="1">
      <alignment horizontal="left" vertical="center" wrapText="1" readingOrder="1"/>
      <protection locked="0"/>
    </xf>
    <xf numFmtId="0" fontId="11" fillId="0" borderId="0" xfId="0" applyFont="1" applyAlignment="1">
      <alignment horizontal="center" vertical="center" wrapText="1" readingOrder="1"/>
    </xf>
    <xf numFmtId="0" fontId="9" fillId="0" borderId="6" xfId="0" applyFont="1" applyBorder="1" applyAlignment="1">
      <alignment horizontal="left" vertical="center"/>
    </xf>
    <xf numFmtId="0" fontId="29" fillId="2" borderId="0" xfId="0" applyFont="1" applyFill="1" applyAlignment="1">
      <alignment horizontal="center" vertical="center"/>
    </xf>
    <xf numFmtId="0" fontId="28" fillId="10" borderId="2" xfId="0" applyFont="1" applyFill="1" applyBorder="1" applyAlignment="1" applyProtection="1">
      <alignment horizontal="left" vertical="center" wrapText="1" readingOrder="1"/>
      <protection locked="0"/>
    </xf>
    <xf numFmtId="167" fontId="28" fillId="10" borderId="2" xfId="0" applyNumberFormat="1" applyFont="1" applyFill="1" applyBorder="1" applyAlignment="1" applyProtection="1">
      <alignment horizontal="left" vertical="center" wrapText="1" readingOrder="1"/>
      <protection locked="0"/>
    </xf>
    <xf numFmtId="0" fontId="14"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27" fillId="3" borderId="0" xfId="0" applyFont="1" applyFill="1" applyAlignment="1">
      <alignment horizontal="center" vertical="center" wrapText="1"/>
    </xf>
    <xf numFmtId="0" fontId="16" fillId="3" borderId="0" xfId="0" applyFont="1" applyFill="1" applyAlignment="1">
      <alignment horizontal="center" vertical="center" wrapText="1" readingOrder="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9" fillId="0" borderId="0" xfId="0" applyFont="1" applyAlignment="1">
      <alignment horizontal="center" vertical="center" wrapText="1"/>
    </xf>
  </cellXfs>
  <cellStyles count="2">
    <cellStyle name="Currency" xfId="1" builtinId="4"/>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zoomScale="85" zoomScaleNormal="85" workbookViewId="0">
      <selection activeCell="A9" sqref="A9:F9"/>
    </sheetView>
  </sheetViews>
  <sheetFormatPr defaultColWidth="0" defaultRowHeight="12.5" zeroHeight="1" x14ac:dyDescent="0.25"/>
  <cols>
    <col min="1" max="1" width="35.81640625" customWidth="1"/>
    <col min="2" max="2" width="21.54296875" customWidth="1"/>
    <col min="3" max="3" width="33.54296875" customWidth="1"/>
    <col min="4" max="4" width="4.453125" customWidth="1"/>
    <col min="5" max="5" width="29" customWidth="1"/>
    <col min="6" max="6" width="19" customWidth="1"/>
    <col min="7" max="7" width="42" customWidth="1"/>
    <col min="8" max="11" width="9.1796875" hidden="1" customWidth="1"/>
    <col min="12" max="16384" width="9.1796875" hidden="1"/>
  </cols>
  <sheetData>
    <row r="1" spans="1:11" ht="26.25" customHeight="1" x14ac:dyDescent="0.25">
      <c r="A1" s="120" t="s">
        <v>98</v>
      </c>
      <c r="B1" s="120"/>
      <c r="C1" s="120"/>
      <c r="D1" s="120"/>
      <c r="E1" s="120"/>
      <c r="F1" s="120"/>
      <c r="G1" s="17"/>
      <c r="H1" s="17"/>
      <c r="I1" s="17"/>
      <c r="J1" s="17"/>
      <c r="K1" s="17"/>
    </row>
    <row r="2" spans="1:11" ht="21" customHeight="1" x14ac:dyDescent="0.25">
      <c r="A2" s="3" t="s">
        <v>92</v>
      </c>
      <c r="B2" s="121" t="s">
        <v>99</v>
      </c>
      <c r="C2" s="121"/>
      <c r="D2" s="121"/>
      <c r="E2" s="121"/>
      <c r="F2" s="121"/>
      <c r="G2" s="17"/>
      <c r="H2" s="17"/>
      <c r="I2" s="17"/>
      <c r="J2" s="17"/>
      <c r="K2" s="17"/>
    </row>
    <row r="3" spans="1:11" ht="15.5" x14ac:dyDescent="0.25">
      <c r="A3" s="3" t="s">
        <v>93</v>
      </c>
      <c r="B3" s="121" t="s">
        <v>77</v>
      </c>
      <c r="C3" s="121"/>
      <c r="D3" s="121"/>
      <c r="E3" s="121"/>
      <c r="F3" s="121"/>
      <c r="G3" s="17"/>
      <c r="H3" s="17"/>
      <c r="I3" s="17"/>
      <c r="J3" s="17"/>
      <c r="K3" s="17"/>
    </row>
    <row r="4" spans="1:11" ht="21" customHeight="1" x14ac:dyDescent="0.25">
      <c r="A4" s="3" t="s">
        <v>52</v>
      </c>
      <c r="B4" s="122">
        <v>45839</v>
      </c>
      <c r="C4" s="122"/>
      <c r="D4" s="122"/>
      <c r="E4" s="122"/>
      <c r="F4" s="122"/>
      <c r="G4" s="17"/>
      <c r="H4" s="17"/>
      <c r="I4" s="17"/>
      <c r="J4" s="17"/>
      <c r="K4" s="17"/>
    </row>
    <row r="5" spans="1:11" ht="21" customHeight="1" x14ac:dyDescent="0.25">
      <c r="A5" s="3" t="s">
        <v>53</v>
      </c>
      <c r="B5" s="122">
        <v>46203</v>
      </c>
      <c r="C5" s="122"/>
      <c r="D5" s="122"/>
      <c r="E5" s="122"/>
      <c r="F5" s="122"/>
      <c r="G5" s="17"/>
      <c r="H5" s="17"/>
      <c r="I5" s="17"/>
      <c r="J5" s="17"/>
      <c r="K5" s="17"/>
    </row>
    <row r="6" spans="1:11" ht="21" customHeight="1" x14ac:dyDescent="0.25">
      <c r="A6" s="3" t="s">
        <v>2</v>
      </c>
      <c r="B6" s="119" t="str">
        <f>IF(AND(Travel!B7&lt;&gt;A30,Hospitality!B7&lt;&gt;A30,'All other expenses'!B7&lt;&gt;A30,'Gifts and benefits'!B7&lt;&gt;A30),A31,IF(AND(Travel!B7=A30,Hospitality!B7=A30,'All other expenses'!B7=A30,'Gifts and benefits'!B7=A30),A33,A32))</f>
        <v>Data and totals checked on all sheets</v>
      </c>
      <c r="C6" s="119"/>
      <c r="D6" s="119"/>
      <c r="E6" s="119"/>
      <c r="F6" s="119"/>
      <c r="G6" s="23"/>
      <c r="H6" s="17"/>
      <c r="I6" s="17"/>
      <c r="J6" s="17"/>
      <c r="K6" s="17"/>
    </row>
    <row r="7" spans="1:11" ht="31" x14ac:dyDescent="0.25">
      <c r="A7" s="3" t="s">
        <v>94</v>
      </c>
      <c r="B7" s="117" t="s">
        <v>29</v>
      </c>
      <c r="C7" s="117"/>
      <c r="D7" s="117"/>
      <c r="E7" s="117"/>
      <c r="F7" s="117"/>
      <c r="G7" s="23"/>
      <c r="H7" s="17"/>
      <c r="I7" s="17"/>
      <c r="J7" s="17"/>
      <c r="K7" s="17"/>
    </row>
    <row r="8" spans="1:11" ht="25.5" customHeight="1" x14ac:dyDescent="0.25">
      <c r="A8" s="3" t="s">
        <v>95</v>
      </c>
      <c r="B8" s="117" t="s">
        <v>183</v>
      </c>
      <c r="C8" s="117"/>
      <c r="D8" s="117"/>
      <c r="E8" s="117"/>
      <c r="F8" s="117"/>
      <c r="G8" s="23"/>
      <c r="H8" s="17"/>
      <c r="I8" s="17"/>
      <c r="J8" s="17"/>
      <c r="K8" s="17"/>
    </row>
    <row r="9" spans="1:11" ht="66.75" customHeight="1" x14ac:dyDescent="0.25">
      <c r="A9" s="118" t="s">
        <v>5</v>
      </c>
      <c r="B9" s="118"/>
      <c r="C9" s="118"/>
      <c r="D9" s="118"/>
      <c r="E9" s="118"/>
      <c r="F9" s="118"/>
      <c r="G9" s="23"/>
      <c r="H9" s="17"/>
      <c r="I9" s="17"/>
      <c r="J9" s="17"/>
      <c r="K9" s="17"/>
    </row>
    <row r="10" spans="1:11" s="77" customFormat="1" ht="36" customHeight="1" x14ac:dyDescent="0.3">
      <c r="A10" s="71" t="s">
        <v>6</v>
      </c>
      <c r="B10" s="72" t="s">
        <v>7</v>
      </c>
      <c r="C10" s="72" t="s">
        <v>8</v>
      </c>
      <c r="D10" s="73"/>
      <c r="E10" s="74" t="s">
        <v>1</v>
      </c>
      <c r="F10" s="75" t="s">
        <v>9</v>
      </c>
      <c r="G10" s="76"/>
      <c r="H10" s="76"/>
      <c r="I10" s="76"/>
      <c r="J10" s="76"/>
      <c r="K10" s="76"/>
    </row>
    <row r="11" spans="1:11" ht="27.75" customHeight="1" x14ac:dyDescent="0.35">
      <c r="A11" s="8" t="s">
        <v>10</v>
      </c>
      <c r="B11" s="45">
        <f>B15+B16+B17</f>
        <v>2629.6</v>
      </c>
      <c r="C11" s="51" t="str">
        <f>IF(Travel!B6="",A34,Travel!B6)</f>
        <v>Figures include GST (where applicable)</v>
      </c>
      <c r="D11" s="6"/>
      <c r="E11" s="8" t="s">
        <v>11</v>
      </c>
      <c r="F11" s="33">
        <f>'Gifts and benefits'!C42</f>
        <v>27</v>
      </c>
      <c r="G11" s="29"/>
      <c r="H11" s="29"/>
      <c r="I11" s="29"/>
      <c r="J11" s="29"/>
      <c r="K11" s="29"/>
    </row>
    <row r="12" spans="1:11" ht="27.75" customHeight="1" x14ac:dyDescent="0.35">
      <c r="A12" s="8" t="s">
        <v>0</v>
      </c>
      <c r="B12" s="45">
        <f>Hospitality!B12</f>
        <v>0</v>
      </c>
      <c r="C12" s="51" t="str">
        <f>IF(Hospitality!B6="",A34,Hospitality!B6)</f>
        <v>Figures exclude GST</v>
      </c>
      <c r="D12" s="6"/>
      <c r="E12" s="8" t="s">
        <v>12</v>
      </c>
      <c r="F12" s="33">
        <f>'Gifts and benefits'!C43</f>
        <v>10</v>
      </c>
      <c r="G12" s="29"/>
      <c r="H12" s="29"/>
      <c r="I12" s="29"/>
      <c r="J12" s="29"/>
      <c r="K12" s="29"/>
    </row>
    <row r="13" spans="1:11" ht="27.75" customHeight="1" x14ac:dyDescent="0.25">
      <c r="A13" s="8" t="s">
        <v>13</v>
      </c>
      <c r="B13" s="45">
        <f>'All other expenses'!B23</f>
        <v>1202.2899999999997</v>
      </c>
      <c r="C13" s="51" t="str">
        <f>IF('All other expenses'!B6="",A34,'All other expenses'!B6)</f>
        <v>Figures include GST (where applicable)</v>
      </c>
      <c r="D13" s="6"/>
      <c r="E13" s="8" t="s">
        <v>14</v>
      </c>
      <c r="F13" s="33">
        <f>'Gifts and benefits'!C44</f>
        <v>17</v>
      </c>
      <c r="G13" s="17"/>
      <c r="H13" s="17"/>
      <c r="I13" s="17"/>
      <c r="J13" s="17"/>
      <c r="K13" s="17"/>
    </row>
    <row r="14" spans="1:11" ht="12.75" customHeight="1" x14ac:dyDescent="0.25">
      <c r="A14" s="7"/>
      <c r="B14" s="46"/>
      <c r="C14" s="52"/>
      <c r="D14" s="34"/>
      <c r="E14" s="6"/>
      <c r="F14" s="35"/>
      <c r="G14" s="17"/>
      <c r="H14" s="17"/>
      <c r="I14" s="17"/>
      <c r="J14" s="17"/>
      <c r="K14" s="17"/>
    </row>
    <row r="15" spans="1:11" ht="27.75" customHeight="1" x14ac:dyDescent="0.25">
      <c r="A15" s="9" t="s">
        <v>15</v>
      </c>
      <c r="B15" s="47">
        <f>Travel!B14</f>
        <v>0</v>
      </c>
      <c r="C15" s="53" t="str">
        <f>C11</f>
        <v>Figures include GST (where applicable)</v>
      </c>
      <c r="D15" s="6"/>
      <c r="E15" s="6"/>
      <c r="F15" s="35"/>
      <c r="G15" s="17"/>
      <c r="H15" s="17"/>
      <c r="I15" s="17"/>
      <c r="J15" s="17"/>
      <c r="K15" s="17"/>
    </row>
    <row r="16" spans="1:11" ht="27.75" customHeight="1" x14ac:dyDescent="0.25">
      <c r="A16" s="9" t="s">
        <v>16</v>
      </c>
      <c r="B16" s="47">
        <f>Travel!B31</f>
        <v>2389.6</v>
      </c>
      <c r="C16" s="53" t="str">
        <f>C11</f>
        <v>Figures include GST (where applicable)</v>
      </c>
      <c r="D16" s="36"/>
      <c r="E16" s="6"/>
      <c r="F16" s="37"/>
      <c r="G16" s="17"/>
      <c r="H16" s="17"/>
      <c r="I16" s="17"/>
      <c r="J16" s="17"/>
      <c r="K16" s="17"/>
    </row>
    <row r="17" spans="1:11" ht="27.75" customHeight="1" x14ac:dyDescent="0.25">
      <c r="A17" s="9" t="s">
        <v>17</v>
      </c>
      <c r="B17" s="47">
        <f>Travel!B39</f>
        <v>240</v>
      </c>
      <c r="C17" s="53" t="str">
        <f>C11</f>
        <v>Figures include GST (where applicable)</v>
      </c>
      <c r="D17" s="6"/>
      <c r="E17" s="6"/>
      <c r="F17" s="37"/>
      <c r="G17" s="17"/>
      <c r="H17" s="17"/>
      <c r="I17" s="17"/>
      <c r="J17" s="17"/>
      <c r="K17" s="17"/>
    </row>
    <row r="18" spans="1:11" ht="27.75" customHeight="1" x14ac:dyDescent="0.3">
      <c r="A18" s="17"/>
      <c r="B18" s="19"/>
      <c r="C18" s="17"/>
      <c r="D18" s="5"/>
      <c r="E18" s="5"/>
      <c r="F18" s="28"/>
      <c r="G18" s="17"/>
      <c r="H18" s="17"/>
      <c r="I18" s="17"/>
      <c r="J18" s="17"/>
      <c r="K18" s="17"/>
    </row>
    <row r="19" spans="1:11" ht="13" x14ac:dyDescent="0.3">
      <c r="A19" s="18"/>
      <c r="B19" s="19"/>
      <c r="C19" s="17"/>
      <c r="D19" s="17"/>
      <c r="E19" s="17"/>
      <c r="F19" s="17"/>
      <c r="G19" s="17"/>
      <c r="H19" s="17"/>
      <c r="I19" s="17"/>
      <c r="J19" s="17"/>
      <c r="K19" s="17"/>
    </row>
    <row r="20" spans="1:11" x14ac:dyDescent="0.25">
      <c r="A20" s="20"/>
      <c r="D20" s="17"/>
      <c r="E20" s="17"/>
      <c r="F20" s="17"/>
      <c r="G20" s="17"/>
      <c r="H20" s="17"/>
      <c r="I20" s="17"/>
      <c r="J20" s="17"/>
      <c r="K20" s="17"/>
    </row>
    <row r="21" spans="1:11" ht="12.65" customHeight="1" x14ac:dyDescent="0.25">
      <c r="A21" s="20"/>
      <c r="D21" s="17"/>
      <c r="E21" s="17"/>
      <c r="F21" s="17"/>
      <c r="G21" s="17"/>
      <c r="H21" s="17"/>
      <c r="I21" s="17"/>
      <c r="J21" s="17"/>
      <c r="K21" s="17"/>
    </row>
    <row r="22" spans="1:11" ht="12.65" customHeight="1" x14ac:dyDescent="0.25">
      <c r="A22" s="20"/>
      <c r="D22" s="17"/>
      <c r="E22" s="17"/>
      <c r="F22" s="17"/>
      <c r="G22" s="17"/>
      <c r="H22" s="17"/>
      <c r="I22" s="17"/>
      <c r="J22" s="17"/>
      <c r="K22" s="17"/>
    </row>
    <row r="23" spans="1:11" ht="12.65" customHeight="1" x14ac:dyDescent="0.25">
      <c r="A23" s="20"/>
      <c r="D23" s="17"/>
      <c r="E23" s="17"/>
      <c r="F23" s="17"/>
      <c r="G23" s="17"/>
      <c r="H23" s="17"/>
      <c r="I23" s="17"/>
      <c r="J23" s="17"/>
      <c r="K23" s="17"/>
    </row>
    <row r="24" spans="1:11" x14ac:dyDescent="0.25">
      <c r="A24" s="26"/>
      <c r="B24" s="17"/>
      <c r="C24" s="17"/>
      <c r="D24" s="17"/>
      <c r="E24" s="17"/>
      <c r="F24" s="17"/>
      <c r="G24" s="17"/>
      <c r="H24" s="17"/>
      <c r="I24" s="17"/>
      <c r="J24" s="17"/>
      <c r="K24" s="17"/>
    </row>
    <row r="25" spans="1:11" ht="13" hidden="1" x14ac:dyDescent="0.3">
      <c r="A25" s="12" t="s">
        <v>18</v>
      </c>
      <c r="B25" s="13"/>
      <c r="C25" s="13"/>
      <c r="D25" s="13"/>
      <c r="E25" s="13"/>
      <c r="F25" s="13"/>
      <c r="G25" s="17"/>
      <c r="H25" s="17"/>
      <c r="I25" s="17"/>
      <c r="J25" s="17"/>
      <c r="K25" s="17"/>
    </row>
    <row r="26" spans="1:11" ht="12.75" hidden="1" customHeight="1" x14ac:dyDescent="0.25">
      <c r="A26" s="11" t="s">
        <v>19</v>
      </c>
      <c r="B26" s="4"/>
      <c r="C26" s="4"/>
      <c r="D26" s="11"/>
      <c r="E26" s="11"/>
      <c r="F26" s="11"/>
      <c r="G26" s="17"/>
      <c r="H26" s="17"/>
      <c r="I26" s="17"/>
      <c r="J26" s="17"/>
      <c r="K26" s="17"/>
    </row>
    <row r="27" spans="1:11" hidden="1" x14ac:dyDescent="0.25">
      <c r="A27" s="10" t="s">
        <v>20</v>
      </c>
      <c r="B27" s="10"/>
      <c r="C27" s="10"/>
      <c r="D27" s="10"/>
      <c r="E27" s="10"/>
      <c r="F27" s="10"/>
      <c r="G27" s="17"/>
      <c r="H27" s="17"/>
      <c r="I27" s="17"/>
      <c r="J27" s="17"/>
      <c r="K27" s="17"/>
    </row>
    <row r="28" spans="1:11" hidden="1" x14ac:dyDescent="0.25">
      <c r="A28" s="10" t="s">
        <v>21</v>
      </c>
      <c r="B28" s="10"/>
      <c r="C28" s="10"/>
      <c r="D28" s="10"/>
      <c r="E28" s="10"/>
      <c r="F28" s="10"/>
      <c r="G28" s="17"/>
      <c r="H28" s="17"/>
      <c r="I28" s="17"/>
      <c r="J28" s="17"/>
      <c r="K28" s="17"/>
    </row>
    <row r="29" spans="1:11" hidden="1" x14ac:dyDescent="0.25">
      <c r="A29" s="11" t="s">
        <v>22</v>
      </c>
      <c r="B29" s="11"/>
      <c r="C29" s="11"/>
      <c r="D29" s="11"/>
      <c r="E29" s="11"/>
      <c r="F29" s="11"/>
      <c r="G29" s="17"/>
      <c r="H29" s="17"/>
      <c r="I29" s="17"/>
      <c r="J29" s="17"/>
      <c r="K29" s="17"/>
    </row>
    <row r="30" spans="1:11" hidden="1" x14ac:dyDescent="0.25">
      <c r="A30" s="11" t="s">
        <v>23</v>
      </c>
      <c r="B30" s="11"/>
      <c r="C30" s="11"/>
      <c r="D30" s="11"/>
      <c r="E30" s="11"/>
      <c r="F30" s="11"/>
      <c r="G30" s="17"/>
      <c r="H30" s="17"/>
      <c r="I30" s="17"/>
      <c r="J30" s="17"/>
      <c r="K30" s="17"/>
    </row>
    <row r="31" spans="1:11" hidden="1" x14ac:dyDescent="0.25">
      <c r="A31" s="10" t="s">
        <v>24</v>
      </c>
      <c r="B31" s="10"/>
      <c r="C31" s="10"/>
      <c r="D31" s="10"/>
      <c r="E31" s="10"/>
      <c r="F31" s="10"/>
      <c r="G31" s="17"/>
      <c r="H31" s="17"/>
      <c r="I31" s="17"/>
      <c r="J31" s="17"/>
      <c r="K31" s="17"/>
    </row>
    <row r="32" spans="1:11" hidden="1" x14ac:dyDescent="0.25">
      <c r="A32" s="10" t="s">
        <v>25</v>
      </c>
      <c r="B32" s="10"/>
      <c r="C32" s="10"/>
      <c r="D32" s="10"/>
      <c r="E32" s="10"/>
      <c r="F32" s="10"/>
      <c r="G32" s="17"/>
      <c r="H32" s="17"/>
      <c r="I32" s="17"/>
      <c r="J32" s="17"/>
      <c r="K32" s="17"/>
    </row>
    <row r="33" spans="1:11" hidden="1" x14ac:dyDescent="0.25">
      <c r="A33" s="10" t="s">
        <v>26</v>
      </c>
      <c r="B33" s="10"/>
      <c r="C33" s="10"/>
      <c r="D33" s="10"/>
      <c r="E33" s="10"/>
      <c r="F33" s="10"/>
      <c r="G33" s="17"/>
      <c r="H33" s="17"/>
      <c r="I33" s="17"/>
      <c r="J33" s="17"/>
      <c r="K33" s="17"/>
    </row>
    <row r="34" spans="1:11" hidden="1" x14ac:dyDescent="0.25">
      <c r="A34" s="11" t="s">
        <v>27</v>
      </c>
      <c r="B34" s="11"/>
      <c r="C34" s="11"/>
      <c r="D34" s="11"/>
      <c r="E34" s="11"/>
      <c r="F34" s="11"/>
      <c r="G34" s="17"/>
      <c r="H34" s="17"/>
      <c r="I34" s="17"/>
      <c r="J34" s="17"/>
      <c r="K34" s="17"/>
    </row>
    <row r="35" spans="1:11" hidden="1" x14ac:dyDescent="0.25">
      <c r="A35" s="11" t="s">
        <v>28</v>
      </c>
      <c r="B35" s="11"/>
      <c r="C35" s="11"/>
      <c r="D35" s="11"/>
      <c r="E35" s="11"/>
      <c r="F35" s="11"/>
      <c r="G35" s="17"/>
      <c r="H35" s="17"/>
      <c r="I35" s="17"/>
      <c r="J35" s="17"/>
      <c r="K35" s="17"/>
    </row>
    <row r="36" spans="1:11" hidden="1" x14ac:dyDescent="0.25">
      <c r="A36" s="10" t="s">
        <v>3</v>
      </c>
      <c r="B36" s="49"/>
      <c r="C36" s="49"/>
      <c r="D36" s="49"/>
      <c r="E36" s="49"/>
      <c r="F36" s="49"/>
      <c r="G36" s="17"/>
      <c r="H36" s="17"/>
      <c r="I36" s="17"/>
      <c r="J36" s="17"/>
      <c r="K36" s="17"/>
    </row>
    <row r="37" spans="1:11" hidden="1" x14ac:dyDescent="0.25">
      <c r="A37" s="10" t="s">
        <v>29</v>
      </c>
      <c r="B37" s="49"/>
      <c r="C37" s="49"/>
      <c r="D37" s="49"/>
      <c r="E37" s="49"/>
      <c r="F37" s="49"/>
      <c r="G37" s="17"/>
      <c r="H37" s="17"/>
      <c r="I37" s="17"/>
      <c r="J37" s="17"/>
      <c r="K37" s="17"/>
    </row>
    <row r="38" spans="1:11" hidden="1" x14ac:dyDescent="0.25">
      <c r="A38" s="10" t="s">
        <v>4</v>
      </c>
      <c r="B38" s="49"/>
      <c r="C38" s="49"/>
      <c r="D38" s="49"/>
      <c r="E38" s="49"/>
      <c r="F38" s="49"/>
      <c r="G38" s="17"/>
      <c r="H38" s="17"/>
      <c r="I38" s="17"/>
      <c r="J38" s="17"/>
      <c r="K38" s="17"/>
    </row>
    <row r="39" spans="1:11" hidden="1" x14ac:dyDescent="0.25">
      <c r="A39" s="11" t="s">
        <v>30</v>
      </c>
      <c r="B39" s="4"/>
      <c r="C39" s="4"/>
      <c r="D39" s="4"/>
      <c r="E39" s="4"/>
      <c r="F39" s="4"/>
      <c r="G39" s="17"/>
      <c r="H39" s="17"/>
      <c r="I39" s="17"/>
      <c r="J39" s="17"/>
      <c r="K39" s="17"/>
    </row>
    <row r="40" spans="1:11" hidden="1" x14ac:dyDescent="0.25">
      <c r="A40" s="4" t="s">
        <v>31</v>
      </c>
      <c r="B40" s="4"/>
      <c r="C40" s="4"/>
      <c r="D40" s="4"/>
      <c r="E40" s="4"/>
      <c r="F40" s="4"/>
      <c r="G40" s="17"/>
      <c r="H40" s="17"/>
      <c r="I40" s="17"/>
      <c r="J40" s="17"/>
      <c r="K40" s="17"/>
    </row>
    <row r="41" spans="1:11" hidden="1" x14ac:dyDescent="0.25">
      <c r="A41" s="4" t="s">
        <v>32</v>
      </c>
      <c r="B41" s="4"/>
      <c r="C41" s="4"/>
      <c r="D41" s="4"/>
      <c r="E41" s="4"/>
      <c r="F41" s="4"/>
      <c r="G41" s="17"/>
      <c r="H41" s="17"/>
      <c r="I41" s="17"/>
      <c r="J41" s="17"/>
      <c r="K41" s="17"/>
    </row>
    <row r="42" spans="1:11" hidden="1" x14ac:dyDescent="0.25">
      <c r="A42" s="4" t="s">
        <v>33</v>
      </c>
      <c r="B42" s="4"/>
      <c r="C42" s="4"/>
      <c r="D42" s="4"/>
      <c r="E42" s="4"/>
      <c r="F42" s="4"/>
      <c r="G42" s="17"/>
      <c r="H42" s="17"/>
      <c r="I42" s="17"/>
      <c r="J42" s="17"/>
      <c r="K42" s="17"/>
    </row>
    <row r="43" spans="1:11" hidden="1" x14ac:dyDescent="0.25">
      <c r="A43" s="4" t="s">
        <v>34</v>
      </c>
      <c r="B43" s="4"/>
      <c r="C43" s="4"/>
      <c r="D43" s="4"/>
      <c r="E43" s="4"/>
      <c r="F43" s="4"/>
      <c r="G43" s="17"/>
      <c r="H43" s="17"/>
      <c r="I43" s="17"/>
      <c r="J43" s="17"/>
      <c r="K43" s="17"/>
    </row>
    <row r="44" spans="1:11" hidden="1" x14ac:dyDescent="0.25">
      <c r="A44" s="4" t="s">
        <v>35</v>
      </c>
      <c r="B44" s="4"/>
      <c r="C44" s="4"/>
      <c r="D44" s="4"/>
      <c r="E44" s="4"/>
      <c r="F44" s="4"/>
      <c r="G44" s="17"/>
      <c r="H44" s="17"/>
      <c r="I44" s="17"/>
      <c r="J44" s="17"/>
      <c r="K44" s="17"/>
    </row>
    <row r="45" spans="1:11" hidden="1" x14ac:dyDescent="0.25">
      <c r="A45" s="50" t="s">
        <v>36</v>
      </c>
      <c r="B45" s="49"/>
      <c r="C45" s="49"/>
      <c r="D45" s="49"/>
      <c r="E45" s="49"/>
      <c r="F45" s="49"/>
      <c r="G45" s="17"/>
      <c r="H45" s="17"/>
      <c r="I45" s="17"/>
      <c r="J45" s="17"/>
      <c r="K45" s="17"/>
    </row>
    <row r="46" spans="1:11" hidden="1" x14ac:dyDescent="0.25">
      <c r="A46" s="49" t="s">
        <v>37</v>
      </c>
      <c r="B46" s="49"/>
      <c r="C46" s="49"/>
      <c r="D46" s="49"/>
      <c r="E46" s="49"/>
      <c r="F46" s="49"/>
      <c r="G46" s="17"/>
      <c r="H46" s="17"/>
      <c r="I46" s="17"/>
      <c r="J46" s="17"/>
      <c r="K46" s="17"/>
    </row>
    <row r="47" spans="1:11" hidden="1" x14ac:dyDescent="0.25">
      <c r="A47" s="38">
        <v>-20000</v>
      </c>
      <c r="B47" s="4"/>
      <c r="C47" s="4"/>
      <c r="D47" s="4"/>
      <c r="E47" s="4"/>
      <c r="F47" s="4"/>
      <c r="G47" s="17"/>
      <c r="H47" s="17"/>
      <c r="I47" s="17"/>
      <c r="J47" s="17"/>
      <c r="K47" s="17"/>
    </row>
    <row r="48" spans="1:11" hidden="1" x14ac:dyDescent="0.25">
      <c r="A48" s="65" t="s">
        <v>38</v>
      </c>
      <c r="B48" s="49"/>
      <c r="C48" s="49"/>
      <c r="D48" s="49"/>
      <c r="E48" s="49"/>
      <c r="F48" s="49"/>
      <c r="G48" s="17"/>
      <c r="H48" s="17"/>
      <c r="I48" s="17"/>
      <c r="J48" s="17"/>
      <c r="K48" s="17"/>
    </row>
    <row r="49" spans="1:11" ht="25" hidden="1" x14ac:dyDescent="0.25">
      <c r="A49" s="65" t="s">
        <v>39</v>
      </c>
      <c r="B49" s="49"/>
      <c r="C49" s="49"/>
      <c r="D49" s="49"/>
      <c r="E49" s="49"/>
      <c r="F49" s="49"/>
      <c r="G49" s="17"/>
      <c r="H49" s="17"/>
      <c r="I49" s="17"/>
      <c r="J49" s="17"/>
      <c r="K49" s="17"/>
    </row>
    <row r="50" spans="1:11" ht="25" hidden="1" x14ac:dyDescent="0.25">
      <c r="A50" s="66" t="s">
        <v>40</v>
      </c>
      <c r="B50" s="4"/>
      <c r="C50" s="4"/>
      <c r="D50" s="4"/>
      <c r="E50" s="4"/>
      <c r="F50" s="4"/>
      <c r="G50" s="17"/>
      <c r="H50" s="17"/>
      <c r="I50" s="17"/>
      <c r="J50" s="17"/>
      <c r="K50" s="17"/>
    </row>
    <row r="51" spans="1:11" ht="25" hidden="1" x14ac:dyDescent="0.25">
      <c r="A51" s="66" t="s">
        <v>41</v>
      </c>
      <c r="B51" s="4"/>
      <c r="C51" s="4"/>
      <c r="D51" s="4"/>
      <c r="E51" s="4"/>
      <c r="F51" s="4"/>
      <c r="G51" s="17"/>
      <c r="H51" s="17"/>
      <c r="I51" s="17"/>
      <c r="J51" s="17"/>
      <c r="K51" s="17"/>
    </row>
    <row r="52" spans="1:11" ht="37.5" hidden="1" x14ac:dyDescent="0.3">
      <c r="A52" s="66" t="s">
        <v>42</v>
      </c>
      <c r="B52" s="58"/>
      <c r="C52" s="58"/>
      <c r="D52" s="58"/>
      <c r="E52" s="11"/>
      <c r="F52" s="11"/>
      <c r="G52" s="17"/>
      <c r="H52" s="17"/>
      <c r="I52" s="17"/>
      <c r="J52" s="17"/>
      <c r="K52" s="17"/>
    </row>
    <row r="53" spans="1:11" ht="13" hidden="1" x14ac:dyDescent="0.3">
      <c r="A53" s="63" t="s">
        <v>43</v>
      </c>
      <c r="B53" s="57"/>
      <c r="C53" s="57"/>
      <c r="D53" s="57"/>
      <c r="E53" s="10"/>
      <c r="F53" s="10" t="b">
        <v>1</v>
      </c>
      <c r="G53" s="17"/>
      <c r="H53" s="17"/>
      <c r="I53" s="17"/>
      <c r="J53" s="17"/>
      <c r="K53" s="17"/>
    </row>
    <row r="54" spans="1:11" ht="13" hidden="1" x14ac:dyDescent="0.3">
      <c r="A54" s="64" t="s">
        <v>44</v>
      </c>
      <c r="B54" s="63"/>
      <c r="C54" s="63"/>
      <c r="D54" s="63"/>
      <c r="E54" s="10"/>
      <c r="F54" s="10" t="b">
        <v>0</v>
      </c>
      <c r="G54" s="17"/>
      <c r="H54" s="17"/>
      <c r="I54" s="17"/>
      <c r="J54" s="17"/>
      <c r="K54" s="17"/>
    </row>
    <row r="55" spans="1:11" ht="13" hidden="1" x14ac:dyDescent="0.25">
      <c r="A55" s="67"/>
      <c r="B55" s="59">
        <f>COUNT(Travel!B12:B13)</f>
        <v>1</v>
      </c>
      <c r="C55" s="59"/>
      <c r="D55" s="59">
        <f>COUNTIF(Travel!D12:D13,"*")</f>
        <v>0</v>
      </c>
      <c r="E55" s="60"/>
      <c r="F55" s="60" t="b">
        <f>MIN(B55,D55)=MAX(B55,D55)</f>
        <v>0</v>
      </c>
      <c r="G55" s="17"/>
      <c r="H55" s="17"/>
      <c r="I55" s="17"/>
      <c r="J55" s="17"/>
      <c r="K55" s="17"/>
    </row>
    <row r="56" spans="1:11" ht="13" hidden="1" x14ac:dyDescent="0.25">
      <c r="A56" s="67" t="s">
        <v>45</v>
      </c>
      <c r="B56" s="59">
        <f>COUNT(Travel!#REF!)</f>
        <v>0</v>
      </c>
      <c r="C56" s="59"/>
      <c r="D56" s="59" t="e">
        <f>COUNTIF(Travel!#REF!,"*")</f>
        <v>#REF!</v>
      </c>
      <c r="E56" s="60"/>
      <c r="F56" s="60" t="e">
        <f>MIN(B56,D56)=MAX(B56,D56)</f>
        <v>#REF!</v>
      </c>
    </row>
    <row r="57" spans="1:11" ht="13" hidden="1" x14ac:dyDescent="0.3">
      <c r="A57" s="68"/>
      <c r="B57" s="59">
        <f>COUNT(Travel!#REF!)</f>
        <v>0</v>
      </c>
      <c r="C57" s="59"/>
      <c r="D57" s="59" t="e">
        <f>COUNTIF(Travel!#REF!,"*")</f>
        <v>#REF!</v>
      </c>
      <c r="E57" s="60"/>
      <c r="F57" s="60" t="e">
        <f>MIN(B57,D57)=MAX(B57,D57)</f>
        <v>#REF!</v>
      </c>
    </row>
    <row r="58" spans="1:11" ht="13" hidden="1" x14ac:dyDescent="0.3">
      <c r="A58" s="69" t="s">
        <v>46</v>
      </c>
      <c r="B58" s="61">
        <f>COUNT(Hospitality!B11:B11)</f>
        <v>1</v>
      </c>
      <c r="C58" s="61"/>
      <c r="D58" s="61">
        <f>COUNTIF(Hospitality!D11:D11,"*")</f>
        <v>0</v>
      </c>
      <c r="E58" s="62"/>
      <c r="F58" s="62" t="b">
        <f>MIN(B58,D58)=MAX(B58,D58)</f>
        <v>0</v>
      </c>
    </row>
    <row r="59" spans="1:11" ht="13" hidden="1" x14ac:dyDescent="0.3">
      <c r="A59" s="70" t="s">
        <v>47</v>
      </c>
      <c r="B59" s="60">
        <f>COUNT('All other expenses'!B11:B22)</f>
        <v>12</v>
      </c>
      <c r="C59" s="60"/>
      <c r="D59" s="60">
        <f>COUNTIF('All other expenses'!D11:D22,"*")</f>
        <v>12</v>
      </c>
      <c r="E59" s="60"/>
      <c r="F59" s="60" t="b">
        <f>MIN(B59,D59)=MAX(B59,D59)</f>
        <v>1</v>
      </c>
    </row>
    <row r="60" spans="1:11" ht="13" hidden="1" x14ac:dyDescent="0.3">
      <c r="A60" s="69" t="s">
        <v>48</v>
      </c>
      <c r="B60" s="61">
        <f>COUNTIF('Gifts and benefits'!B39:B41,"*")</f>
        <v>1</v>
      </c>
      <c r="C60" s="61">
        <f>COUNTIF('Gifts and benefits'!C39:C41,"*")</f>
        <v>1</v>
      </c>
      <c r="D60" s="61"/>
      <c r="E60" s="61">
        <f>COUNTA('Gifts and benefits'!E39:E41)</f>
        <v>1</v>
      </c>
      <c r="F60" s="62" t="b">
        <f>MIN(B60,C60,E60)=MAX(B60,C60,E60)</f>
        <v>1</v>
      </c>
    </row>
    <row r="61" spans="1:11" x14ac:dyDescent="0.25"/>
  </sheetData>
  <sheetProtection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Departmental Secretary or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31643EA6-8199-4144-96F4-095454513BA2}"/>
    <dataValidation allowBlank="1" showInputMessage="1" showErrorMessage="1" prompt="Headings on following tabs will pre populate with what you enter here_x000a__x000a_Create a new workbook for a new Departmental Secretary or Chief Executive" sqref="B3:F3" xr:uid="{9D4E49CF-9351-44A6-AED5-8376C24346A4}"/>
    <dataValidation allowBlank="1" showInputMessage="1" showErrorMessage="1" prompt="Headings on following tabs will pre populate with what you enter here_x000a__x000a_Update if a shorter or different period is covered" sqref="B4:F5" xr:uid="{C7240A69-2B8F-4D5F-B381-09E293C730CC}"/>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3" orientation="landscape"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142"/>
  <sheetViews>
    <sheetView topLeftCell="A24" zoomScale="85" zoomScaleNormal="85" workbookViewId="0">
      <selection activeCell="C56" sqref="C56"/>
    </sheetView>
  </sheetViews>
  <sheetFormatPr defaultColWidth="0" defaultRowHeight="12.5" zeroHeight="1" x14ac:dyDescent="0.25"/>
  <cols>
    <col min="1" max="1" width="35.81640625" customWidth="1"/>
    <col min="2" max="2" width="14.1796875" customWidth="1"/>
    <col min="3" max="3" width="84.54296875" customWidth="1"/>
    <col min="4" max="4" width="30.81640625" customWidth="1"/>
    <col min="5" max="5" width="21.453125" customWidth="1"/>
    <col min="6" max="6" width="37.54296875" customWidth="1"/>
    <col min="7" max="9" width="9.1796875" hidden="1" customWidth="1"/>
    <col min="10" max="13" width="0" hidden="1" customWidth="1"/>
    <col min="14" max="16384" width="9.1796875" hidden="1"/>
  </cols>
  <sheetData>
    <row r="1" spans="1:6" ht="26.25" customHeight="1" x14ac:dyDescent="0.25">
      <c r="A1" s="113" t="s">
        <v>49</v>
      </c>
      <c r="B1" s="113"/>
      <c r="C1" s="113"/>
      <c r="D1" s="113"/>
      <c r="E1" s="113"/>
      <c r="F1" s="17"/>
    </row>
    <row r="2" spans="1:6" ht="21" customHeight="1" x14ac:dyDescent="0.25">
      <c r="A2" s="3" t="s">
        <v>50</v>
      </c>
      <c r="B2" s="116" t="str">
        <f>'Summary and sign-off'!B2:F2</f>
        <v>Ministry for Regulation</v>
      </c>
      <c r="C2" s="116"/>
      <c r="D2" s="116"/>
      <c r="E2" s="116"/>
      <c r="F2" s="17"/>
    </row>
    <row r="3" spans="1:6" ht="31" x14ac:dyDescent="0.25">
      <c r="A3" s="3" t="s">
        <v>51</v>
      </c>
      <c r="B3" s="116" t="str">
        <f>'Summary and sign-off'!B3:F3</f>
        <v>Gráinne Moss</v>
      </c>
      <c r="C3" s="116"/>
      <c r="D3" s="116"/>
      <c r="E3" s="116"/>
      <c r="F3" s="17"/>
    </row>
    <row r="4" spans="1:6" ht="21" customHeight="1" x14ac:dyDescent="0.25">
      <c r="A4" s="3" t="s">
        <v>52</v>
      </c>
      <c r="B4" s="116">
        <f>'Summary and sign-off'!B4:F4</f>
        <v>45839</v>
      </c>
      <c r="C4" s="116"/>
      <c r="D4" s="116"/>
      <c r="E4" s="116"/>
      <c r="F4" s="17"/>
    </row>
    <row r="5" spans="1:6" ht="21" customHeight="1" x14ac:dyDescent="0.25">
      <c r="A5" s="3" t="s">
        <v>53</v>
      </c>
      <c r="B5" s="116">
        <f>'Summary and sign-off'!B5:F5</f>
        <v>46203</v>
      </c>
      <c r="C5" s="116"/>
      <c r="D5" s="116"/>
      <c r="E5" s="116"/>
      <c r="F5" s="17"/>
    </row>
    <row r="6" spans="1:6" ht="21" customHeight="1" x14ac:dyDescent="0.25">
      <c r="A6" s="3" t="s">
        <v>54</v>
      </c>
      <c r="B6" s="117" t="s">
        <v>20</v>
      </c>
      <c r="C6" s="117"/>
      <c r="D6" s="117"/>
      <c r="E6" s="117"/>
      <c r="F6" s="17"/>
    </row>
    <row r="7" spans="1:6" ht="21" customHeight="1" x14ac:dyDescent="0.25">
      <c r="A7" s="3" t="s">
        <v>2</v>
      </c>
      <c r="B7" s="117" t="s">
        <v>23</v>
      </c>
      <c r="C7" s="117"/>
      <c r="D7" s="117"/>
      <c r="E7" s="117"/>
      <c r="F7" s="17"/>
    </row>
    <row r="8" spans="1:6" ht="36" customHeight="1" x14ac:dyDescent="0.3">
      <c r="A8" s="124" t="s">
        <v>55</v>
      </c>
      <c r="B8" s="112"/>
      <c r="C8" s="112"/>
      <c r="D8" s="112"/>
      <c r="E8" s="112"/>
      <c r="F8" s="19"/>
    </row>
    <row r="9" spans="1:6" ht="36" customHeight="1" x14ac:dyDescent="0.3">
      <c r="A9" s="125" t="s">
        <v>56</v>
      </c>
      <c r="B9" s="126"/>
      <c r="C9" s="126"/>
      <c r="D9" s="126"/>
      <c r="E9" s="126"/>
      <c r="F9" s="19"/>
    </row>
    <row r="10" spans="1:6" ht="24.75" customHeight="1" x14ac:dyDescent="0.35">
      <c r="A10" s="123" t="s">
        <v>57</v>
      </c>
      <c r="B10" s="128"/>
      <c r="C10" s="123"/>
      <c r="D10" s="123"/>
      <c r="E10" s="123"/>
      <c r="F10" s="29"/>
    </row>
    <row r="11" spans="1:6" s="105" customFormat="1" ht="28.5" customHeight="1" x14ac:dyDescent="0.25">
      <c r="A11" s="87" t="s">
        <v>81</v>
      </c>
      <c r="B11" s="87" t="s">
        <v>7</v>
      </c>
      <c r="C11" s="87" t="s">
        <v>82</v>
      </c>
      <c r="D11" s="87" t="s">
        <v>83</v>
      </c>
      <c r="E11" s="87" t="s">
        <v>58</v>
      </c>
      <c r="F11" s="104"/>
    </row>
    <row r="12" spans="1:6" s="2" customFormat="1" ht="25" customHeight="1" x14ac:dyDescent="0.25">
      <c r="A12" s="92"/>
      <c r="B12" s="93">
        <v>0</v>
      </c>
      <c r="C12" s="94" t="s">
        <v>97</v>
      </c>
      <c r="D12" s="94"/>
      <c r="E12" s="95"/>
      <c r="F12" s="1"/>
    </row>
    <row r="13" spans="1:6" s="2" customFormat="1" hidden="1" x14ac:dyDescent="0.25">
      <c r="A13" s="83"/>
      <c r="B13" s="84"/>
      <c r="C13" s="85"/>
      <c r="D13" s="85"/>
      <c r="E13" s="86"/>
      <c r="F13" s="1"/>
    </row>
    <row r="14" spans="1:6" ht="19.5" customHeight="1" x14ac:dyDescent="0.25">
      <c r="A14" s="55" t="s">
        <v>59</v>
      </c>
      <c r="B14" s="56">
        <f>SUM(B12:B13)</f>
        <v>0</v>
      </c>
      <c r="C14" s="102"/>
      <c r="D14" s="127"/>
      <c r="E14" s="127"/>
      <c r="F14" s="17"/>
    </row>
    <row r="15" spans="1:6" ht="10.5" customHeight="1" x14ac:dyDescent="0.3">
      <c r="A15" s="17"/>
      <c r="B15" s="19"/>
      <c r="C15" s="17"/>
      <c r="D15" s="17"/>
      <c r="E15" s="17"/>
      <c r="F15" s="17"/>
    </row>
    <row r="16" spans="1:6" ht="24.75" customHeight="1" x14ac:dyDescent="0.35">
      <c r="A16" s="123" t="s">
        <v>60</v>
      </c>
      <c r="B16" s="123"/>
      <c r="C16" s="123"/>
      <c r="D16" s="123"/>
      <c r="E16" s="123"/>
      <c r="F16" s="29"/>
    </row>
    <row r="17" spans="1:6" ht="32.5" customHeight="1" x14ac:dyDescent="0.25">
      <c r="A17" s="24" t="s">
        <v>81</v>
      </c>
      <c r="B17" s="24" t="s">
        <v>129</v>
      </c>
      <c r="C17" s="24" t="s">
        <v>82</v>
      </c>
      <c r="D17" s="24" t="s">
        <v>83</v>
      </c>
      <c r="E17" s="24" t="s">
        <v>58</v>
      </c>
      <c r="F17" s="30"/>
    </row>
    <row r="18" spans="1:6" s="2" customFormat="1" ht="25" customHeight="1" x14ac:dyDescent="0.25">
      <c r="A18" s="103">
        <v>45874</v>
      </c>
      <c r="B18" s="93">
        <v>187.56</v>
      </c>
      <c r="C18" s="94" t="s">
        <v>182</v>
      </c>
      <c r="D18" s="94" t="s">
        <v>100</v>
      </c>
      <c r="E18" s="95" t="s">
        <v>114</v>
      </c>
      <c r="F18" s="1"/>
    </row>
    <row r="19" spans="1:6" s="2" customFormat="1" ht="25" customHeight="1" x14ac:dyDescent="0.25">
      <c r="A19" s="103">
        <v>45874</v>
      </c>
      <c r="B19" s="93">
        <f>0.76+50.89+9.77+0.64+0.64</f>
        <v>62.7</v>
      </c>
      <c r="C19" s="94" t="s">
        <v>182</v>
      </c>
      <c r="D19" s="94" t="s">
        <v>101</v>
      </c>
      <c r="E19" s="95" t="s">
        <v>114</v>
      </c>
      <c r="F19" s="1"/>
    </row>
    <row r="20" spans="1:6" s="2" customFormat="1" ht="25" customHeight="1" x14ac:dyDescent="0.25">
      <c r="A20" s="103">
        <v>45874</v>
      </c>
      <c r="B20" s="93">
        <f>7.53+12.88</f>
        <v>20.41</v>
      </c>
      <c r="C20" s="94" t="s">
        <v>182</v>
      </c>
      <c r="D20" s="94" t="s">
        <v>102</v>
      </c>
      <c r="E20" s="95" t="s">
        <v>114</v>
      </c>
      <c r="F20" s="1"/>
    </row>
    <row r="21" spans="1:6" s="2" customFormat="1" ht="25" customHeight="1" x14ac:dyDescent="0.25">
      <c r="A21" s="103">
        <v>45910</v>
      </c>
      <c r="B21" s="93">
        <v>448.11</v>
      </c>
      <c r="C21" s="94" t="s">
        <v>157</v>
      </c>
      <c r="D21" s="94" t="s">
        <v>100</v>
      </c>
      <c r="E21" s="95" t="s">
        <v>114</v>
      </c>
      <c r="F21" s="1"/>
    </row>
    <row r="22" spans="1:6" s="2" customFormat="1" ht="25" customHeight="1" x14ac:dyDescent="0.25">
      <c r="A22" s="103">
        <v>45910</v>
      </c>
      <c r="B22" s="93">
        <v>56.8</v>
      </c>
      <c r="C22" s="94" t="s">
        <v>157</v>
      </c>
      <c r="D22" s="94" t="s">
        <v>101</v>
      </c>
      <c r="E22" s="95" t="s">
        <v>114</v>
      </c>
      <c r="F22" s="1"/>
    </row>
    <row r="23" spans="1:6" s="2" customFormat="1" ht="25" customHeight="1" x14ac:dyDescent="0.25">
      <c r="A23" s="103">
        <v>45910</v>
      </c>
      <c r="B23" s="93">
        <f>11.69+7.53</f>
        <v>19.22</v>
      </c>
      <c r="C23" s="94" t="s">
        <v>157</v>
      </c>
      <c r="D23" s="94" t="s">
        <v>102</v>
      </c>
      <c r="E23" s="95" t="s">
        <v>114</v>
      </c>
      <c r="F23" s="1"/>
    </row>
    <row r="24" spans="1:6" s="2" customFormat="1" ht="25" customHeight="1" x14ac:dyDescent="0.25">
      <c r="A24" s="103" t="s">
        <v>176</v>
      </c>
      <c r="B24" s="93">
        <v>673.15</v>
      </c>
      <c r="C24" s="94" t="s">
        <v>156</v>
      </c>
      <c r="D24" s="94" t="s">
        <v>100</v>
      </c>
      <c r="E24" s="95" t="s">
        <v>114</v>
      </c>
      <c r="F24" s="1"/>
    </row>
    <row r="25" spans="1:6" s="2" customFormat="1" ht="25" customHeight="1" x14ac:dyDescent="0.25">
      <c r="A25" s="103" t="s">
        <v>176</v>
      </c>
      <c r="B25" s="93">
        <f>50.89+0.76</f>
        <v>51.65</v>
      </c>
      <c r="C25" s="94" t="s">
        <v>156</v>
      </c>
      <c r="D25" s="94" t="s">
        <v>101</v>
      </c>
      <c r="E25" s="95" t="s">
        <v>114</v>
      </c>
      <c r="F25" s="1"/>
    </row>
    <row r="26" spans="1:6" s="2" customFormat="1" ht="25" customHeight="1" x14ac:dyDescent="0.25">
      <c r="A26" s="103" t="s">
        <v>176</v>
      </c>
      <c r="B26" s="93">
        <f>7.53+0.64+9.77+0.64</f>
        <v>18.579999999999998</v>
      </c>
      <c r="C26" s="94" t="s">
        <v>156</v>
      </c>
      <c r="D26" s="94" t="s">
        <v>102</v>
      </c>
      <c r="E26" s="95" t="s">
        <v>114</v>
      </c>
      <c r="F26" s="1"/>
    </row>
    <row r="27" spans="1:6" s="2" customFormat="1" ht="25" customHeight="1" x14ac:dyDescent="0.25">
      <c r="A27" s="103">
        <v>46000</v>
      </c>
      <c r="B27" s="93">
        <v>378.25</v>
      </c>
      <c r="C27" s="96" t="s">
        <v>181</v>
      </c>
      <c r="D27" s="94" t="s">
        <v>100</v>
      </c>
      <c r="E27" s="95" t="s">
        <v>148</v>
      </c>
      <c r="F27" s="1"/>
    </row>
    <row r="28" spans="1:6" s="2" customFormat="1" ht="25" customHeight="1" x14ac:dyDescent="0.25">
      <c r="A28" s="110">
        <v>46000</v>
      </c>
      <c r="B28" s="93">
        <v>7.53</v>
      </c>
      <c r="C28" s="96" t="s">
        <v>181</v>
      </c>
      <c r="D28" s="94" t="s">
        <v>102</v>
      </c>
      <c r="E28" s="95" t="s">
        <v>148</v>
      </c>
      <c r="F28" s="1"/>
    </row>
    <row r="29" spans="1:6" s="2" customFormat="1" ht="25" customHeight="1" x14ac:dyDescent="0.25">
      <c r="A29" s="103">
        <v>46167</v>
      </c>
      <c r="B29" s="93">
        <f>287.11+171</f>
        <v>458.11</v>
      </c>
      <c r="C29" s="94" t="s">
        <v>180</v>
      </c>
      <c r="D29" s="94" t="s">
        <v>100</v>
      </c>
      <c r="E29" s="95" t="s">
        <v>148</v>
      </c>
      <c r="F29" s="1"/>
    </row>
    <row r="30" spans="1:6" s="2" customFormat="1" ht="25" customHeight="1" x14ac:dyDescent="0.25">
      <c r="A30" s="103">
        <v>46167</v>
      </c>
      <c r="B30" s="93">
        <v>7.53</v>
      </c>
      <c r="C30" s="94" t="s">
        <v>180</v>
      </c>
      <c r="D30" s="94" t="s">
        <v>102</v>
      </c>
      <c r="E30" s="95" t="s">
        <v>148</v>
      </c>
      <c r="F30" s="1"/>
    </row>
    <row r="31" spans="1:6" ht="25" customHeight="1" x14ac:dyDescent="0.25">
      <c r="A31" s="55" t="s">
        <v>61</v>
      </c>
      <c r="B31" s="56">
        <f>SUM(B18:B30)</f>
        <v>2389.6</v>
      </c>
      <c r="C31" s="102"/>
      <c r="D31" s="111"/>
      <c r="E31" s="111"/>
      <c r="F31" s="17"/>
    </row>
    <row r="32" spans="1:6" ht="10.5" customHeight="1" x14ac:dyDescent="0.3">
      <c r="A32" s="17"/>
      <c r="B32" s="19"/>
      <c r="C32" s="17"/>
      <c r="D32" s="17"/>
      <c r="E32" s="17"/>
      <c r="F32" s="17"/>
    </row>
    <row r="33" spans="1:6" ht="24.75" customHeight="1" x14ac:dyDescent="0.25">
      <c r="A33" s="123" t="s">
        <v>62</v>
      </c>
      <c r="B33" s="123"/>
      <c r="C33" s="123"/>
      <c r="D33" s="123"/>
      <c r="E33" s="123"/>
      <c r="F33" s="17"/>
    </row>
    <row r="34" spans="1:6" ht="27" customHeight="1" x14ac:dyDescent="0.25">
      <c r="A34" s="24" t="s">
        <v>81</v>
      </c>
      <c r="B34" s="24" t="s">
        <v>7</v>
      </c>
      <c r="C34" s="24" t="s">
        <v>82</v>
      </c>
      <c r="D34" s="24" t="s">
        <v>83</v>
      </c>
      <c r="E34" s="24" t="s">
        <v>58</v>
      </c>
      <c r="F34" s="28"/>
    </row>
    <row r="35" spans="1:6" s="2" customFormat="1" ht="25" customHeight="1" x14ac:dyDescent="0.25">
      <c r="A35" s="103">
        <v>45874</v>
      </c>
      <c r="B35" s="93">
        <v>53.5</v>
      </c>
      <c r="C35" s="94" t="s">
        <v>130</v>
      </c>
      <c r="D35" s="94" t="s">
        <v>177</v>
      </c>
      <c r="E35" s="95" t="s">
        <v>103</v>
      </c>
      <c r="F35" s="1"/>
    </row>
    <row r="36" spans="1:6" s="2" customFormat="1" ht="25" customHeight="1" x14ac:dyDescent="0.25">
      <c r="A36" s="103">
        <v>45940</v>
      </c>
      <c r="B36" s="93">
        <v>54</v>
      </c>
      <c r="C36" s="94" t="s">
        <v>157</v>
      </c>
      <c r="D36" s="94" t="s">
        <v>177</v>
      </c>
      <c r="E36" s="95" t="s">
        <v>103</v>
      </c>
      <c r="F36" s="1"/>
    </row>
    <row r="37" spans="1:6" s="2" customFormat="1" ht="25" customHeight="1" x14ac:dyDescent="0.25">
      <c r="A37" s="103">
        <v>45923</v>
      </c>
      <c r="B37" s="93">
        <v>86</v>
      </c>
      <c r="C37" s="94" t="s">
        <v>156</v>
      </c>
      <c r="D37" s="94" t="s">
        <v>177</v>
      </c>
      <c r="E37" s="95" t="s">
        <v>103</v>
      </c>
      <c r="F37" s="1"/>
    </row>
    <row r="38" spans="1:6" s="2" customFormat="1" ht="22.5" customHeight="1" x14ac:dyDescent="0.25">
      <c r="A38" s="103">
        <v>46000</v>
      </c>
      <c r="B38" s="93">
        <v>46.5</v>
      </c>
      <c r="C38" s="96" t="s">
        <v>181</v>
      </c>
      <c r="D38" s="94" t="s">
        <v>177</v>
      </c>
      <c r="E38" s="95" t="s">
        <v>103</v>
      </c>
      <c r="F38" s="1"/>
    </row>
    <row r="39" spans="1:6" ht="13" hidden="1" x14ac:dyDescent="0.25">
      <c r="A39" s="55" t="s">
        <v>63</v>
      </c>
      <c r="B39" s="56">
        <f>SUM(B35:B38)</f>
        <v>240</v>
      </c>
      <c r="C39" s="102"/>
      <c r="D39" s="111"/>
      <c r="E39" s="111"/>
      <c r="F39" s="17"/>
    </row>
    <row r="40" spans="1:6" ht="0.5" customHeight="1" x14ac:dyDescent="0.3">
      <c r="A40" s="17"/>
      <c r="B40" s="43"/>
      <c r="C40" s="19"/>
      <c r="D40" s="17"/>
      <c r="E40" s="17"/>
      <c r="F40" s="17"/>
    </row>
    <row r="41" spans="1:6" ht="25" customHeight="1" x14ac:dyDescent="0.25">
      <c r="A41" s="31" t="s">
        <v>64</v>
      </c>
      <c r="B41" s="44">
        <f>B14+B31+B39</f>
        <v>2629.6</v>
      </c>
      <c r="C41" s="32"/>
      <c r="D41" s="32"/>
      <c r="E41" s="32"/>
    </row>
    <row r="42" spans="1:6" ht="13" x14ac:dyDescent="0.3">
      <c r="A42" s="17"/>
      <c r="B42" s="19"/>
      <c r="C42" s="17"/>
      <c r="D42" s="17"/>
      <c r="E42" s="17"/>
    </row>
    <row r="43" spans="1:6" ht="13" x14ac:dyDescent="0.3">
      <c r="A43" s="18"/>
      <c r="B43" s="19"/>
      <c r="C43" s="17"/>
      <c r="D43" s="17"/>
      <c r="E43" s="17"/>
    </row>
    <row r="44" spans="1:6" x14ac:dyDescent="0.25">
      <c r="A44" s="20"/>
    </row>
    <row r="45" spans="1:6" ht="12.75" hidden="1" customHeight="1" x14ac:dyDescent="0.25">
      <c r="A45" s="20"/>
      <c r="B45" s="17"/>
      <c r="D45" s="17"/>
    </row>
    <row r="46" spans="1:6" x14ac:dyDescent="0.25">
      <c r="A46" s="20"/>
    </row>
    <row r="47" spans="1:6" ht="13" x14ac:dyDescent="0.3">
      <c r="A47" s="20"/>
      <c r="B47" s="19"/>
      <c r="C47" s="17"/>
      <c r="D47" s="17"/>
      <c r="E47" s="17"/>
    </row>
    <row r="48" spans="1:6" hidden="1" x14ac:dyDescent="0.25">
      <c r="A48" s="20"/>
      <c r="B48" s="17"/>
      <c r="D48" s="17"/>
      <c r="F48" s="17"/>
    </row>
    <row r="49" spans="1:6" hidden="1" x14ac:dyDescent="0.25">
      <c r="A49" s="20"/>
      <c r="F49" s="17"/>
    </row>
    <row r="50" spans="1:6" hidden="1" x14ac:dyDescent="0.25">
      <c r="A50" s="20"/>
      <c r="B50" s="20"/>
      <c r="C50" s="20"/>
      <c r="D50" s="20"/>
      <c r="F50" s="17"/>
    </row>
    <row r="51" spans="1:6" hidden="1" x14ac:dyDescent="0.25">
      <c r="A51" s="26"/>
      <c r="B51" s="17"/>
      <c r="C51" s="17"/>
      <c r="D51" s="17"/>
      <c r="E51" s="17"/>
      <c r="F51" s="17"/>
    </row>
    <row r="52" spans="1:6" hidden="1" x14ac:dyDescent="0.25">
      <c r="A52" s="26"/>
      <c r="B52" s="17"/>
      <c r="C52" s="17"/>
      <c r="D52" s="17"/>
      <c r="E52" s="17"/>
      <c r="F52" s="17"/>
    </row>
    <row r="53" spans="1:6" x14ac:dyDescent="0.25"/>
    <row r="54" spans="1:6" x14ac:dyDescent="0.25"/>
    <row r="55" spans="1:6" x14ac:dyDescent="0.25"/>
    <row r="56" spans="1:6" x14ac:dyDescent="0.25"/>
    <row r="57" spans="1:6" x14ac:dyDescent="0.25"/>
    <row r="58" spans="1:6" x14ac:dyDescent="0.25"/>
    <row r="59" spans="1:6" x14ac:dyDescent="0.25"/>
    <row r="60" spans="1:6" x14ac:dyDescent="0.25">
      <c r="A60" s="26"/>
      <c r="B60" s="17"/>
      <c r="C60" s="17"/>
      <c r="D60" s="17"/>
      <c r="E60" s="17"/>
    </row>
    <row r="61" spans="1:6" x14ac:dyDescent="0.25">
      <c r="A61" s="26"/>
      <c r="B61" s="17"/>
      <c r="C61" s="17"/>
      <c r="D61" s="17"/>
      <c r="E61" s="17"/>
    </row>
    <row r="62" spans="1:6" hidden="1" x14ac:dyDescent="0.25">
      <c r="A62" s="26"/>
      <c r="B62" s="17"/>
      <c r="C62" s="17"/>
      <c r="D62" s="17"/>
      <c r="E62" s="17"/>
    </row>
    <row r="63" spans="1:6" hidden="1" x14ac:dyDescent="0.25">
      <c r="A63" s="26"/>
      <c r="B63" s="17"/>
      <c r="C63" s="17"/>
      <c r="D63" s="17"/>
      <c r="E63" s="17"/>
    </row>
    <row r="64" spans="1:6" x14ac:dyDescent="0.25">
      <c r="A64" s="26"/>
      <c r="B64" s="17"/>
      <c r="C64" s="17"/>
      <c r="D64" s="17"/>
      <c r="E64" s="17"/>
    </row>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sheetData>
  <sheetProtection formatCells="0" formatRows="0" insertColumns="0" insertRows="0" deleteRows="0"/>
  <mergeCells count="15">
    <mergeCell ref="A1:E1"/>
    <mergeCell ref="A16:E16"/>
    <mergeCell ref="B2:E2"/>
    <mergeCell ref="B3:E3"/>
    <mergeCell ref="B4:E4"/>
    <mergeCell ref="A8:E8"/>
    <mergeCell ref="A9:E9"/>
    <mergeCell ref="B6:E6"/>
    <mergeCell ref="D14:E14"/>
    <mergeCell ref="A10:E10"/>
    <mergeCell ref="D39:E39"/>
    <mergeCell ref="A33:E33"/>
    <mergeCell ref="D31:E31"/>
    <mergeCell ref="B7:E7"/>
    <mergeCell ref="B5:E5"/>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3 A35"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1 A34 A17"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36:A38"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71" fitToHeight="0" orientation="landscape" r:id="rId1"/>
  <headerFooter alignWithMargins="0"/>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B12:B13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33"/>
  <sheetViews>
    <sheetView zoomScale="85" zoomScaleNormal="85" workbookViewId="0">
      <selection activeCell="C20" sqref="C20"/>
    </sheetView>
  </sheetViews>
  <sheetFormatPr defaultColWidth="0" defaultRowHeight="12.5" zeroHeight="1" x14ac:dyDescent="0.25"/>
  <cols>
    <col min="1" max="1" width="35.81640625" customWidth="1"/>
    <col min="2" max="2" width="14.1796875" customWidth="1"/>
    <col min="3" max="3" width="71.453125" customWidth="1"/>
    <col min="4" max="4" width="50" customWidth="1"/>
    <col min="5" max="5" width="21.453125" customWidth="1"/>
    <col min="6" max="6" width="39.1796875" customWidth="1"/>
    <col min="7" max="10" width="9.1796875" hidden="1" customWidth="1"/>
    <col min="11" max="13" width="0" hidden="1" customWidth="1"/>
  </cols>
  <sheetData>
    <row r="1" spans="1:6" ht="26.25" customHeight="1" x14ac:dyDescent="0.25">
      <c r="A1" s="113" t="s">
        <v>49</v>
      </c>
      <c r="B1" s="113"/>
      <c r="C1" s="113"/>
      <c r="D1" s="113"/>
      <c r="E1" s="113"/>
    </row>
    <row r="2" spans="1:6" ht="21" customHeight="1" x14ac:dyDescent="0.25">
      <c r="A2" s="3" t="s">
        <v>50</v>
      </c>
      <c r="B2" s="116" t="str">
        <f>'Summary and sign-off'!B2:F2</f>
        <v>Ministry for Regulation</v>
      </c>
      <c r="C2" s="116"/>
      <c r="D2" s="116"/>
      <c r="E2" s="116"/>
    </row>
    <row r="3" spans="1:6" ht="31" x14ac:dyDescent="0.25">
      <c r="A3" s="3" t="s">
        <v>51</v>
      </c>
      <c r="B3" s="116" t="str">
        <f>'Summary and sign-off'!B3:F3</f>
        <v>Gráinne Moss</v>
      </c>
      <c r="C3" s="116"/>
      <c r="D3" s="116"/>
      <c r="E3" s="116"/>
    </row>
    <row r="4" spans="1:6" ht="21" customHeight="1" x14ac:dyDescent="0.25">
      <c r="A4" s="3" t="s">
        <v>52</v>
      </c>
      <c r="B4" s="116">
        <f>'Summary and sign-off'!B4:F4</f>
        <v>45839</v>
      </c>
      <c r="C4" s="116"/>
      <c r="D4" s="116"/>
      <c r="E4" s="116"/>
    </row>
    <row r="5" spans="1:6" ht="21" customHeight="1" x14ac:dyDescent="0.25">
      <c r="A5" s="3" t="s">
        <v>53</v>
      </c>
      <c r="B5" s="116">
        <f>'Summary and sign-off'!B5:F5</f>
        <v>46203</v>
      </c>
      <c r="C5" s="116"/>
      <c r="D5" s="116"/>
      <c r="E5" s="116"/>
    </row>
    <row r="6" spans="1:6" ht="21" customHeight="1" x14ac:dyDescent="0.25">
      <c r="A6" s="3" t="s">
        <v>54</v>
      </c>
      <c r="B6" s="117" t="s">
        <v>21</v>
      </c>
      <c r="C6" s="117"/>
      <c r="D6" s="117"/>
      <c r="E6" s="117"/>
    </row>
    <row r="7" spans="1:6" ht="21" customHeight="1" x14ac:dyDescent="0.25">
      <c r="A7" s="3" t="s">
        <v>2</v>
      </c>
      <c r="B7" s="117" t="s">
        <v>23</v>
      </c>
      <c r="C7" s="117"/>
      <c r="D7" s="117"/>
      <c r="E7" s="117"/>
    </row>
    <row r="8" spans="1:6" ht="35.25" customHeight="1" x14ac:dyDescent="0.35">
      <c r="A8" s="131" t="s">
        <v>84</v>
      </c>
      <c r="B8" s="131"/>
      <c r="C8" s="132"/>
      <c r="D8" s="132"/>
      <c r="E8" s="132"/>
      <c r="F8" s="27"/>
    </row>
    <row r="9" spans="1:6" ht="35.25" customHeight="1" x14ac:dyDescent="0.35">
      <c r="A9" s="129" t="s">
        <v>65</v>
      </c>
      <c r="B9" s="130"/>
      <c r="C9" s="130"/>
      <c r="D9" s="130"/>
      <c r="E9" s="130"/>
      <c r="F9" s="27"/>
    </row>
    <row r="10" spans="1:6" ht="27" customHeight="1" x14ac:dyDescent="0.25">
      <c r="A10" s="24" t="s">
        <v>81</v>
      </c>
      <c r="B10" s="24" t="s">
        <v>7</v>
      </c>
      <c r="C10" s="24" t="s">
        <v>85</v>
      </c>
      <c r="D10" s="24" t="s">
        <v>83</v>
      </c>
      <c r="E10" s="24" t="s">
        <v>58</v>
      </c>
      <c r="F10" s="20"/>
    </row>
    <row r="11" spans="1:6" s="2" customFormat="1" ht="25" customHeight="1" x14ac:dyDescent="0.25">
      <c r="A11" s="92"/>
      <c r="B11" s="93">
        <v>0</v>
      </c>
      <c r="C11" s="96" t="s">
        <v>96</v>
      </c>
      <c r="D11" s="96"/>
      <c r="E11" s="97"/>
    </row>
    <row r="12" spans="1:6" ht="34.5" customHeight="1" x14ac:dyDescent="0.25">
      <c r="A12" s="39" t="s">
        <v>66</v>
      </c>
      <c r="B12" s="48">
        <f>SUM(B11:B11)</f>
        <v>0</v>
      </c>
      <c r="C12" s="54"/>
      <c r="D12" s="127"/>
      <c r="E12" s="127"/>
      <c r="F12" s="2"/>
    </row>
    <row r="13" spans="1:6" ht="13" x14ac:dyDescent="0.3">
      <c r="A13" s="18"/>
      <c r="B13" s="17"/>
      <c r="C13" s="17"/>
      <c r="D13" s="17"/>
      <c r="E13" s="17"/>
    </row>
    <row r="14" spans="1:6" ht="13" x14ac:dyDescent="0.3">
      <c r="A14" s="18"/>
      <c r="B14" s="19"/>
      <c r="C14" s="17"/>
      <c r="D14" s="17"/>
      <c r="E14" s="17"/>
    </row>
    <row r="15" spans="1:6" ht="12.75" customHeight="1" x14ac:dyDescent="0.25">
      <c r="A15" s="20"/>
      <c r="B15" s="20"/>
      <c r="C15" s="20"/>
      <c r="D15" s="20"/>
      <c r="E15" s="20"/>
    </row>
    <row r="16" spans="1:6" x14ac:dyDescent="0.25">
      <c r="A16" s="20"/>
      <c r="B16" s="20"/>
      <c r="C16" s="28"/>
      <c r="D16" s="28"/>
      <c r="E16" s="28"/>
    </row>
    <row r="17" spans="1:6" ht="13" x14ac:dyDescent="0.3">
      <c r="A17" s="20"/>
      <c r="B17" s="19"/>
      <c r="C17" s="17"/>
      <c r="D17" s="17"/>
      <c r="E17" s="17"/>
      <c r="F17" s="17"/>
    </row>
    <row r="18" spans="1:6" x14ac:dyDescent="0.25">
      <c r="A18" s="20"/>
      <c r="B18" s="20"/>
      <c r="C18" s="28"/>
      <c r="D18" s="28"/>
      <c r="E18" s="28"/>
    </row>
    <row r="19" spans="1:6" ht="12.75" customHeight="1" x14ac:dyDescent="0.25">
      <c r="A19" s="20"/>
      <c r="B19" s="20"/>
      <c r="C19" s="22"/>
      <c r="D19" s="22"/>
      <c r="E19" s="22"/>
    </row>
    <row r="20" spans="1:6" x14ac:dyDescent="0.25">
      <c r="A20" s="17"/>
      <c r="B20" s="17"/>
      <c r="C20" s="17"/>
      <c r="D20" s="17"/>
      <c r="E20" s="17"/>
    </row>
    <row r="21" spans="1:6" x14ac:dyDescent="0.25"/>
    <row r="22" spans="1:6" x14ac:dyDescent="0.25"/>
    <row r="23" spans="1:6" x14ac:dyDescent="0.25"/>
    <row r="24" spans="1:6" x14ac:dyDescent="0.25"/>
    <row r="25" spans="1:6" x14ac:dyDescent="0.25"/>
    <row r="26" spans="1:6" x14ac:dyDescent="0.25"/>
    <row r="27" spans="1:6" x14ac:dyDescent="0.25"/>
    <row r="28" spans="1:6" x14ac:dyDescent="0.25"/>
    <row r="29" spans="1:6" x14ac:dyDescent="0.25"/>
    <row r="30" spans="1:6" x14ac:dyDescent="0.25"/>
    <row r="31" spans="1:6" x14ac:dyDescent="0.25"/>
    <row r="32" spans="1:6" x14ac:dyDescent="0.25"/>
    <row r="33" x14ac:dyDescent="0.25"/>
  </sheetData>
  <sheetProtection formatCells="0" insertRows="0" deleteRows="0"/>
  <mergeCells count="10">
    <mergeCell ref="D12:E12"/>
    <mergeCell ref="B6:E6"/>
    <mergeCell ref="B5:E5"/>
    <mergeCell ref="A1:E1"/>
    <mergeCell ref="A9:E9"/>
    <mergeCell ref="B2:E2"/>
    <mergeCell ref="B3:E3"/>
    <mergeCell ref="B4:E4"/>
    <mergeCell ref="A8:E8"/>
    <mergeCell ref="B7:E7"/>
  </mergeCells>
  <dataValidations count="2">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1"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56"/>
  <sheetViews>
    <sheetView zoomScale="85" zoomScaleNormal="85" workbookViewId="0">
      <selection activeCell="C27" sqref="C27"/>
    </sheetView>
  </sheetViews>
  <sheetFormatPr defaultColWidth="0" defaultRowHeight="12.5" zeroHeight="1" x14ac:dyDescent="0.25"/>
  <cols>
    <col min="1" max="1" width="35.81640625" customWidth="1"/>
    <col min="2" max="2" width="14.1796875" customWidth="1"/>
    <col min="3" max="3" width="71.453125" customWidth="1"/>
    <col min="4" max="4" width="50" customWidth="1"/>
    <col min="5" max="5" width="21.453125" customWidth="1"/>
    <col min="6" max="6" width="36.81640625" customWidth="1"/>
    <col min="7" max="10" width="9.1796875" hidden="1" customWidth="1"/>
    <col min="11" max="13" width="0" hidden="1" customWidth="1"/>
    <col min="14" max="16384" width="9.1796875" hidden="1"/>
  </cols>
  <sheetData>
    <row r="1" spans="1:6" ht="26.25" customHeight="1" x14ac:dyDescent="0.25">
      <c r="A1" s="113" t="s">
        <v>49</v>
      </c>
      <c r="B1" s="113"/>
      <c r="C1" s="113"/>
      <c r="D1" s="113"/>
      <c r="E1" s="113"/>
    </row>
    <row r="2" spans="1:6" ht="21" customHeight="1" x14ac:dyDescent="0.25">
      <c r="A2" s="3" t="s">
        <v>50</v>
      </c>
      <c r="B2" s="116" t="str">
        <f>'Summary and sign-off'!B2:F2</f>
        <v>Ministry for Regulation</v>
      </c>
      <c r="C2" s="116"/>
      <c r="D2" s="116"/>
      <c r="E2" s="116"/>
    </row>
    <row r="3" spans="1:6" ht="31" x14ac:dyDescent="0.25">
      <c r="A3" s="3" t="s">
        <v>67</v>
      </c>
      <c r="B3" s="116" t="str">
        <f>'Summary and sign-off'!B3:F3</f>
        <v>Gráinne Moss</v>
      </c>
      <c r="C3" s="116"/>
      <c r="D3" s="116"/>
      <c r="E3" s="116"/>
    </row>
    <row r="4" spans="1:6" ht="21" customHeight="1" x14ac:dyDescent="0.25">
      <c r="A4" s="3" t="s">
        <v>52</v>
      </c>
      <c r="B4" s="116">
        <f>'Summary and sign-off'!B4:F4</f>
        <v>45839</v>
      </c>
      <c r="C4" s="116"/>
      <c r="D4" s="116"/>
      <c r="E4" s="116"/>
    </row>
    <row r="5" spans="1:6" ht="21" customHeight="1" x14ac:dyDescent="0.25">
      <c r="A5" s="3" t="s">
        <v>53</v>
      </c>
      <c r="B5" s="116">
        <f>'Summary and sign-off'!B5:F5</f>
        <v>46203</v>
      </c>
      <c r="C5" s="116"/>
      <c r="D5" s="116"/>
      <c r="E5" s="116"/>
    </row>
    <row r="6" spans="1:6" ht="21" customHeight="1" x14ac:dyDescent="0.25">
      <c r="A6" s="3" t="s">
        <v>54</v>
      </c>
      <c r="B6" s="117" t="s">
        <v>20</v>
      </c>
      <c r="C6" s="117"/>
      <c r="D6" s="117"/>
      <c r="E6" s="117"/>
      <c r="F6" s="23"/>
    </row>
    <row r="7" spans="1:6" ht="21" customHeight="1" x14ac:dyDescent="0.25">
      <c r="A7" s="3" t="s">
        <v>2</v>
      </c>
      <c r="B7" s="117" t="s">
        <v>23</v>
      </c>
      <c r="C7" s="117"/>
      <c r="D7" s="117"/>
      <c r="E7" s="117"/>
      <c r="F7" s="23"/>
    </row>
    <row r="8" spans="1:6" ht="35.25" customHeight="1" x14ac:dyDescent="0.25">
      <c r="A8" s="112" t="s">
        <v>68</v>
      </c>
      <c r="B8" s="112"/>
      <c r="C8" s="132"/>
      <c r="D8" s="132"/>
      <c r="E8" s="132"/>
    </row>
    <row r="9" spans="1:6" ht="35.25" customHeight="1" x14ac:dyDescent="0.25">
      <c r="A9" s="114" t="s">
        <v>69</v>
      </c>
      <c r="B9" s="115"/>
      <c r="C9" s="115"/>
      <c r="D9" s="115"/>
      <c r="E9" s="115"/>
    </row>
    <row r="10" spans="1:6" ht="27" customHeight="1" x14ac:dyDescent="0.25">
      <c r="A10" s="24" t="s">
        <v>81</v>
      </c>
      <c r="B10" s="24" t="s">
        <v>7</v>
      </c>
      <c r="C10" s="24" t="s">
        <v>86</v>
      </c>
      <c r="D10" s="24" t="s">
        <v>83</v>
      </c>
      <c r="E10" s="24" t="s">
        <v>58</v>
      </c>
      <c r="F10" s="20"/>
    </row>
    <row r="11" spans="1:6" s="2" customFormat="1" ht="25" customHeight="1" x14ac:dyDescent="0.25">
      <c r="A11" s="92" t="s">
        <v>117</v>
      </c>
      <c r="B11" s="93">
        <v>141.5</v>
      </c>
      <c r="C11" s="96" t="s">
        <v>178</v>
      </c>
      <c r="D11" s="96" t="s">
        <v>179</v>
      </c>
      <c r="E11" s="97" t="s">
        <v>103</v>
      </c>
    </row>
    <row r="12" spans="1:6" s="2" customFormat="1" ht="25" customHeight="1" x14ac:dyDescent="0.25">
      <c r="A12" s="92" t="s">
        <v>125</v>
      </c>
      <c r="B12" s="93">
        <v>89.32</v>
      </c>
      <c r="C12" s="96" t="s">
        <v>178</v>
      </c>
      <c r="D12" s="96" t="s">
        <v>179</v>
      </c>
      <c r="E12" s="97" t="s">
        <v>103</v>
      </c>
    </row>
    <row r="13" spans="1:6" s="2" customFormat="1" ht="25" customHeight="1" x14ac:dyDescent="0.25">
      <c r="A13" s="92" t="s">
        <v>160</v>
      </c>
      <c r="B13" s="93">
        <v>89.32</v>
      </c>
      <c r="C13" s="96" t="s">
        <v>178</v>
      </c>
      <c r="D13" s="96" t="s">
        <v>179</v>
      </c>
      <c r="E13" s="97" t="s">
        <v>103</v>
      </c>
    </row>
    <row r="14" spans="1:6" s="2" customFormat="1" ht="25" customHeight="1" x14ac:dyDescent="0.25">
      <c r="A14" s="92" t="s">
        <v>159</v>
      </c>
      <c r="B14" s="93">
        <v>89.32</v>
      </c>
      <c r="C14" s="96" t="s">
        <v>178</v>
      </c>
      <c r="D14" s="96" t="s">
        <v>179</v>
      </c>
      <c r="E14" s="97" t="s">
        <v>103</v>
      </c>
    </row>
    <row r="15" spans="1:6" s="2" customFormat="1" ht="25" customHeight="1" x14ac:dyDescent="0.25">
      <c r="A15" s="92" t="s">
        <v>158</v>
      </c>
      <c r="B15" s="93">
        <v>89.32</v>
      </c>
      <c r="C15" s="96" t="s">
        <v>178</v>
      </c>
      <c r="D15" s="96" t="s">
        <v>179</v>
      </c>
      <c r="E15" s="97" t="s">
        <v>103</v>
      </c>
    </row>
    <row r="16" spans="1:6" s="2" customFormat="1" ht="25" customHeight="1" x14ac:dyDescent="0.25">
      <c r="A16" s="92" t="s">
        <v>163</v>
      </c>
      <c r="B16" s="93">
        <v>89.32</v>
      </c>
      <c r="C16" s="96" t="s">
        <v>178</v>
      </c>
      <c r="D16" s="96" t="s">
        <v>179</v>
      </c>
      <c r="E16" s="97" t="s">
        <v>103</v>
      </c>
    </row>
    <row r="17" spans="1:6" s="2" customFormat="1" ht="25" customHeight="1" x14ac:dyDescent="0.25">
      <c r="A17" s="92" t="s">
        <v>164</v>
      </c>
      <c r="B17" s="93">
        <v>89.32</v>
      </c>
      <c r="C17" s="96" t="s">
        <v>178</v>
      </c>
      <c r="D17" s="96" t="s">
        <v>179</v>
      </c>
      <c r="E17" s="97" t="s">
        <v>103</v>
      </c>
    </row>
    <row r="18" spans="1:6" s="2" customFormat="1" ht="25" customHeight="1" x14ac:dyDescent="0.25">
      <c r="A18" s="92" t="s">
        <v>166</v>
      </c>
      <c r="B18" s="93">
        <v>89.32</v>
      </c>
      <c r="C18" s="96" t="s">
        <v>178</v>
      </c>
      <c r="D18" s="96" t="s">
        <v>179</v>
      </c>
      <c r="E18" s="97" t="s">
        <v>103</v>
      </c>
    </row>
    <row r="19" spans="1:6" s="2" customFormat="1" ht="25" customHeight="1" x14ac:dyDescent="0.25">
      <c r="A19" s="92" t="s">
        <v>168</v>
      </c>
      <c r="B19" s="93">
        <v>115.41</v>
      </c>
      <c r="C19" s="96" t="s">
        <v>178</v>
      </c>
      <c r="D19" s="96" t="s">
        <v>179</v>
      </c>
      <c r="E19" s="97" t="s">
        <v>103</v>
      </c>
    </row>
    <row r="20" spans="1:6" s="2" customFormat="1" ht="25" customHeight="1" x14ac:dyDescent="0.25">
      <c r="A20" s="92" t="s">
        <v>171</v>
      </c>
      <c r="B20" s="93">
        <v>115.41</v>
      </c>
      <c r="C20" s="96" t="s">
        <v>178</v>
      </c>
      <c r="D20" s="96" t="s">
        <v>179</v>
      </c>
      <c r="E20" s="97" t="s">
        <v>103</v>
      </c>
    </row>
    <row r="21" spans="1:6" s="2" customFormat="1" ht="25" customHeight="1" x14ac:dyDescent="0.25">
      <c r="A21" s="92" t="s">
        <v>172</v>
      </c>
      <c r="B21" s="93">
        <v>89.32</v>
      </c>
      <c r="C21" s="96" t="s">
        <v>178</v>
      </c>
      <c r="D21" s="96" t="s">
        <v>179</v>
      </c>
      <c r="E21" s="97" t="s">
        <v>103</v>
      </c>
    </row>
    <row r="22" spans="1:6" s="2" customFormat="1" ht="25" customHeight="1" x14ac:dyDescent="0.25">
      <c r="A22" s="92" t="s">
        <v>175</v>
      </c>
      <c r="B22" s="93">
        <v>115.41</v>
      </c>
      <c r="C22" s="96" t="s">
        <v>178</v>
      </c>
      <c r="D22" s="96" t="s">
        <v>179</v>
      </c>
      <c r="E22" s="97" t="s">
        <v>103</v>
      </c>
    </row>
    <row r="23" spans="1:6" ht="34.5" customHeight="1" x14ac:dyDescent="0.25">
      <c r="A23" s="39" t="s">
        <v>70</v>
      </c>
      <c r="B23" s="48">
        <f>SUM(B11:B22)</f>
        <v>1202.2899999999997</v>
      </c>
      <c r="C23" s="54"/>
      <c r="D23" s="111"/>
      <c r="E23" s="111"/>
    </row>
    <row r="24" spans="1:6" ht="14.15" customHeight="1" x14ac:dyDescent="0.25">
      <c r="B24" s="17"/>
      <c r="C24" s="17"/>
      <c r="D24" s="17"/>
      <c r="E24" s="17"/>
    </row>
    <row r="25" spans="1:6" ht="13" x14ac:dyDescent="0.3">
      <c r="A25" s="18"/>
      <c r="B25" s="17"/>
      <c r="C25" s="17"/>
      <c r="D25" s="17"/>
      <c r="E25" s="17"/>
    </row>
    <row r="26" spans="1:6" ht="12.65" customHeight="1" x14ac:dyDescent="0.25">
      <c r="A26" s="20"/>
      <c r="B26" s="17"/>
      <c r="C26" s="17"/>
      <c r="D26" s="17"/>
      <c r="E26" s="17"/>
    </row>
    <row r="27" spans="1:6" ht="13" x14ac:dyDescent="0.3">
      <c r="A27" s="20"/>
      <c r="B27" s="19"/>
      <c r="C27" s="17"/>
      <c r="D27" s="17"/>
      <c r="E27" s="17"/>
      <c r="F27" s="17"/>
    </row>
    <row r="28" spans="1:6" x14ac:dyDescent="0.25">
      <c r="A28" s="20"/>
      <c r="C28" s="17"/>
      <c r="D28" s="17"/>
      <c r="E28" s="17"/>
      <c r="F28" s="17"/>
    </row>
    <row r="29" spans="1:6" ht="12.75" customHeight="1" x14ac:dyDescent="0.25">
      <c r="A29" s="20"/>
      <c r="B29" s="25"/>
      <c r="C29" s="22"/>
      <c r="D29" s="22"/>
      <c r="E29" s="22"/>
      <c r="F29" s="22"/>
    </row>
    <row r="30" spans="1:6" x14ac:dyDescent="0.25">
      <c r="B30" s="26"/>
      <c r="C30" s="17"/>
      <c r="D30" s="17"/>
      <c r="E30" s="17"/>
    </row>
    <row r="31" spans="1:6" ht="13.4" hidden="1" customHeight="1" x14ac:dyDescent="0.25">
      <c r="A31" s="17"/>
      <c r="B31" s="17"/>
      <c r="C31" s="17"/>
      <c r="D31" s="17"/>
    </row>
    <row r="32" spans="1:6" ht="12.75" hidden="1" customHeight="1" x14ac:dyDescent="0.25"/>
    <row r="33" spans="1:5" ht="13.4" hidden="1" customHeight="1" x14ac:dyDescent="0.25">
      <c r="A33" s="17"/>
      <c r="B33" s="17"/>
      <c r="C33" s="17"/>
      <c r="D33" s="17"/>
      <c r="E33" s="17"/>
    </row>
    <row r="34" spans="1:5" hidden="1" x14ac:dyDescent="0.25">
      <c r="A34" s="17"/>
      <c r="B34" s="17"/>
      <c r="C34" s="17"/>
      <c r="D34" s="17"/>
      <c r="E34" s="17"/>
    </row>
    <row r="35" spans="1:5" hidden="1" x14ac:dyDescent="0.25">
      <c r="A35" s="17"/>
      <c r="B35" s="17"/>
      <c r="C35" s="17"/>
      <c r="D35" s="17"/>
      <c r="E35" s="17"/>
    </row>
    <row r="36" spans="1:5" hidden="1" x14ac:dyDescent="0.25">
      <c r="A36" s="17"/>
      <c r="B36" s="17"/>
      <c r="C36" s="17"/>
      <c r="D36" s="17"/>
      <c r="E36" s="17"/>
    </row>
    <row r="37" spans="1:5" hidden="1" x14ac:dyDescent="0.25">
      <c r="A37" s="17"/>
      <c r="B37" s="17"/>
      <c r="C37" s="17"/>
      <c r="D37" s="17"/>
      <c r="E37" s="17"/>
    </row>
    <row r="38" spans="1:5" x14ac:dyDescent="0.25"/>
    <row r="39" spans="1:5" x14ac:dyDescent="0.25"/>
    <row r="40" spans="1:5" x14ac:dyDescent="0.25"/>
    <row r="41" spans="1:5" x14ac:dyDescent="0.25"/>
    <row r="42" spans="1:5" x14ac:dyDescent="0.25"/>
    <row r="43" spans="1:5" x14ac:dyDescent="0.25"/>
    <row r="44" spans="1:5" x14ac:dyDescent="0.25"/>
    <row r="45" spans="1:5" x14ac:dyDescent="0.25"/>
    <row r="46" spans="1:5" x14ac:dyDescent="0.25"/>
    <row r="47" spans="1:5" x14ac:dyDescent="0.25"/>
    <row r="48" spans="1:5" x14ac:dyDescent="0.25"/>
    <row r="49" x14ac:dyDescent="0.25"/>
    <row r="50" x14ac:dyDescent="0.25"/>
    <row r="51" x14ac:dyDescent="0.25"/>
    <row r="52" x14ac:dyDescent="0.25"/>
    <row r="53" x14ac:dyDescent="0.25"/>
    <row r="54" x14ac:dyDescent="0.25"/>
    <row r="55" x14ac:dyDescent="0.25"/>
    <row r="56" x14ac:dyDescent="0.25"/>
  </sheetData>
  <sheetProtection formatCells="0" insertRows="0" deleteRows="0"/>
  <mergeCells count="10">
    <mergeCell ref="D23:E23"/>
    <mergeCell ref="B6:E6"/>
    <mergeCell ref="B5:E5"/>
    <mergeCell ref="B7:E7"/>
    <mergeCell ref="A1:E1"/>
    <mergeCell ref="B2:E2"/>
    <mergeCell ref="B3:E3"/>
    <mergeCell ref="B4:E4"/>
    <mergeCell ref="A9:E9"/>
    <mergeCell ref="A8:E8"/>
  </mergeCells>
  <dataValidations count="2">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1:A22"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B11:B22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69"/>
  <sheetViews>
    <sheetView tabSelected="1" topLeftCell="A24" zoomScale="85" zoomScaleNormal="85" workbookViewId="0">
      <selection activeCell="B33" sqref="B33"/>
    </sheetView>
  </sheetViews>
  <sheetFormatPr defaultColWidth="0" defaultRowHeight="12.5" zeroHeight="1" x14ac:dyDescent="0.25"/>
  <cols>
    <col min="1" max="1" width="32.1796875" customWidth="1"/>
    <col min="2" max="2" width="44.81640625" customWidth="1"/>
    <col min="3" max="3" width="15.08984375" customWidth="1"/>
    <col min="4" max="4" width="37.1796875" customWidth="1"/>
    <col min="5" max="6" width="35.81640625" customWidth="1"/>
    <col min="7" max="7" width="38" customWidth="1"/>
    <col min="8" max="10" width="9.1796875" hidden="1" customWidth="1"/>
    <col min="11" max="15" width="0" hidden="1" customWidth="1"/>
  </cols>
  <sheetData>
    <row r="1" spans="1:7" ht="26.25" customHeight="1" x14ac:dyDescent="0.25">
      <c r="A1" s="113" t="s">
        <v>71</v>
      </c>
      <c r="B1" s="113"/>
      <c r="C1" s="113"/>
      <c r="D1" s="113"/>
      <c r="E1" s="113"/>
      <c r="F1" s="113"/>
    </row>
    <row r="2" spans="1:7" ht="21" customHeight="1" x14ac:dyDescent="0.25">
      <c r="A2" s="3" t="s">
        <v>50</v>
      </c>
      <c r="B2" s="116" t="str">
        <f>'Summary and sign-off'!B2:F2</f>
        <v>Ministry for Regulation</v>
      </c>
      <c r="C2" s="116"/>
      <c r="D2" s="116"/>
      <c r="E2" s="116"/>
      <c r="F2" s="116"/>
    </row>
    <row r="3" spans="1:7" ht="31" x14ac:dyDescent="0.25">
      <c r="A3" s="3" t="s">
        <v>51</v>
      </c>
      <c r="B3" s="116" t="str">
        <f>'Summary and sign-off'!B3:F3</f>
        <v>Gráinne Moss</v>
      </c>
      <c r="C3" s="116"/>
      <c r="D3" s="116"/>
      <c r="E3" s="116"/>
      <c r="F3" s="116"/>
    </row>
    <row r="4" spans="1:7" ht="21" customHeight="1" x14ac:dyDescent="0.25">
      <c r="A4" s="3" t="s">
        <v>52</v>
      </c>
      <c r="B4" s="116">
        <f>'Summary and sign-off'!B4:F4</f>
        <v>45839</v>
      </c>
      <c r="C4" s="116"/>
      <c r="D4" s="116"/>
      <c r="E4" s="116"/>
      <c r="F4" s="116"/>
    </row>
    <row r="5" spans="1:7" ht="21" customHeight="1" x14ac:dyDescent="0.25">
      <c r="A5" s="3" t="s">
        <v>53</v>
      </c>
      <c r="B5" s="116">
        <f>'Summary and sign-off'!B5:F5</f>
        <v>46203</v>
      </c>
      <c r="C5" s="116"/>
      <c r="D5" s="116"/>
      <c r="E5" s="116"/>
      <c r="F5" s="116"/>
    </row>
    <row r="6" spans="1:7" ht="21" customHeight="1" x14ac:dyDescent="0.25">
      <c r="A6" s="3" t="s">
        <v>72</v>
      </c>
      <c r="B6" s="117" t="s">
        <v>20</v>
      </c>
      <c r="C6" s="117"/>
      <c r="D6" s="117"/>
      <c r="E6" s="117"/>
      <c r="F6" s="117"/>
    </row>
    <row r="7" spans="1:7" ht="21" customHeight="1" x14ac:dyDescent="0.25">
      <c r="A7" s="3" t="s">
        <v>2</v>
      </c>
      <c r="B7" s="117" t="s">
        <v>23</v>
      </c>
      <c r="C7" s="117"/>
      <c r="D7" s="117"/>
      <c r="E7" s="117"/>
      <c r="F7" s="117"/>
    </row>
    <row r="8" spans="1:7" ht="36" customHeight="1" x14ac:dyDescent="0.25">
      <c r="A8" s="112" t="s">
        <v>73</v>
      </c>
      <c r="B8" s="112"/>
      <c r="C8" s="112"/>
      <c r="D8" s="112"/>
      <c r="E8" s="112"/>
      <c r="F8" s="112"/>
    </row>
    <row r="9" spans="1:7" ht="36" customHeight="1" x14ac:dyDescent="0.25">
      <c r="A9" s="114" t="s">
        <v>74</v>
      </c>
      <c r="B9" s="115"/>
      <c r="C9" s="115"/>
      <c r="D9" s="115"/>
      <c r="E9" s="115"/>
      <c r="F9" s="115"/>
    </row>
    <row r="10" spans="1:7" ht="39" customHeight="1" x14ac:dyDescent="0.25">
      <c r="A10" s="24" t="s">
        <v>81</v>
      </c>
      <c r="B10" s="87" t="s">
        <v>87</v>
      </c>
      <c r="C10" s="87" t="s">
        <v>88</v>
      </c>
      <c r="D10" s="87" t="s">
        <v>89</v>
      </c>
      <c r="E10" s="87" t="s">
        <v>90</v>
      </c>
      <c r="F10" s="87" t="s">
        <v>91</v>
      </c>
    </row>
    <row r="11" spans="1:7" s="2" customFormat="1" ht="37" customHeight="1" x14ac:dyDescent="0.25">
      <c r="A11" s="103">
        <v>45874</v>
      </c>
      <c r="B11" s="96" t="s">
        <v>108</v>
      </c>
      <c r="C11" s="99" t="s">
        <v>37</v>
      </c>
      <c r="D11" s="96" t="s">
        <v>109</v>
      </c>
      <c r="E11" s="106" t="s">
        <v>35</v>
      </c>
      <c r="F11" s="97" t="s">
        <v>103</v>
      </c>
    </row>
    <row r="12" spans="1:7" s="2" customFormat="1" ht="37" customHeight="1" x14ac:dyDescent="0.25">
      <c r="A12" s="103">
        <v>45882</v>
      </c>
      <c r="B12" s="96" t="s">
        <v>110</v>
      </c>
      <c r="C12" s="99" t="s">
        <v>36</v>
      </c>
      <c r="D12" s="96" t="s">
        <v>111</v>
      </c>
      <c r="E12" s="106" t="s">
        <v>35</v>
      </c>
      <c r="F12" s="97" t="s">
        <v>103</v>
      </c>
    </row>
    <row r="13" spans="1:7" s="2" customFormat="1" ht="37" customHeight="1" x14ac:dyDescent="0.25">
      <c r="A13" s="103">
        <v>45883</v>
      </c>
      <c r="B13" s="96" t="s">
        <v>106</v>
      </c>
      <c r="C13" s="99" t="s">
        <v>36</v>
      </c>
      <c r="D13" s="96" t="s">
        <v>107</v>
      </c>
      <c r="E13" s="106" t="s">
        <v>35</v>
      </c>
      <c r="F13" s="97" t="s">
        <v>103</v>
      </c>
    </row>
    <row r="14" spans="1:7" s="2" customFormat="1" ht="37" customHeight="1" x14ac:dyDescent="0.25">
      <c r="A14" s="103">
        <v>45883</v>
      </c>
      <c r="B14" s="98" t="s">
        <v>115</v>
      </c>
      <c r="C14" s="99" t="s">
        <v>37</v>
      </c>
      <c r="D14" s="98" t="s">
        <v>116</v>
      </c>
      <c r="E14" s="106" t="s">
        <v>35</v>
      </c>
      <c r="F14" s="97" t="s">
        <v>103</v>
      </c>
    </row>
    <row r="15" spans="1:7" s="2" customFormat="1" ht="37" customHeight="1" x14ac:dyDescent="0.25">
      <c r="A15" s="103">
        <v>45883</v>
      </c>
      <c r="B15" s="98" t="s">
        <v>121</v>
      </c>
      <c r="C15" s="99" t="s">
        <v>36</v>
      </c>
      <c r="D15" s="98" t="s">
        <v>122</v>
      </c>
      <c r="E15" s="106" t="s">
        <v>35</v>
      </c>
      <c r="F15" s="97" t="s">
        <v>103</v>
      </c>
    </row>
    <row r="16" spans="1:7" ht="37" customHeight="1" x14ac:dyDescent="0.25">
      <c r="A16" s="103">
        <v>45890</v>
      </c>
      <c r="B16" s="98" t="s">
        <v>112</v>
      </c>
      <c r="C16" s="99" t="s">
        <v>37</v>
      </c>
      <c r="D16" s="98" t="s">
        <v>113</v>
      </c>
      <c r="E16" s="106" t="s">
        <v>35</v>
      </c>
      <c r="F16" s="101" t="s">
        <v>114</v>
      </c>
      <c r="G16" s="2"/>
    </row>
    <row r="17" spans="1:6" ht="37" customHeight="1" x14ac:dyDescent="0.25">
      <c r="A17" s="103">
        <v>45895</v>
      </c>
      <c r="B17" s="98" t="s">
        <v>118</v>
      </c>
      <c r="C17" s="99" t="s">
        <v>37</v>
      </c>
      <c r="D17" s="98" t="s">
        <v>119</v>
      </c>
      <c r="E17" s="106" t="s">
        <v>35</v>
      </c>
      <c r="F17" s="101" t="s">
        <v>103</v>
      </c>
    </row>
    <row r="18" spans="1:6" ht="37" customHeight="1" x14ac:dyDescent="0.25">
      <c r="A18" s="103">
        <v>45910</v>
      </c>
      <c r="B18" s="98" t="s">
        <v>123</v>
      </c>
      <c r="C18" s="99" t="s">
        <v>36</v>
      </c>
      <c r="D18" s="98" t="s">
        <v>124</v>
      </c>
      <c r="E18" s="106" t="s">
        <v>35</v>
      </c>
      <c r="F18" s="101" t="s">
        <v>103</v>
      </c>
    </row>
    <row r="19" spans="1:6" ht="37" customHeight="1" x14ac:dyDescent="0.25">
      <c r="A19" s="103">
        <v>45917</v>
      </c>
      <c r="B19" s="98" t="s">
        <v>120</v>
      </c>
      <c r="C19" s="99" t="s">
        <v>37</v>
      </c>
      <c r="D19" s="98" t="s">
        <v>79</v>
      </c>
      <c r="E19" s="106" t="s">
        <v>35</v>
      </c>
      <c r="F19" s="101" t="s">
        <v>103</v>
      </c>
    </row>
    <row r="20" spans="1:6" ht="37" customHeight="1" x14ac:dyDescent="0.25">
      <c r="A20" s="103">
        <v>45910</v>
      </c>
      <c r="B20" s="98" t="s">
        <v>123</v>
      </c>
      <c r="C20" s="99" t="s">
        <v>37</v>
      </c>
      <c r="D20" s="98" t="s">
        <v>128</v>
      </c>
      <c r="E20" s="106" t="s">
        <v>35</v>
      </c>
      <c r="F20" s="101" t="s">
        <v>103</v>
      </c>
    </row>
    <row r="21" spans="1:6" ht="37" customHeight="1" x14ac:dyDescent="0.25">
      <c r="A21" s="103">
        <v>45912</v>
      </c>
      <c r="B21" s="98" t="s">
        <v>132</v>
      </c>
      <c r="C21" s="99" t="s">
        <v>36</v>
      </c>
      <c r="D21" s="98" t="s">
        <v>131</v>
      </c>
      <c r="E21" s="106" t="s">
        <v>35</v>
      </c>
      <c r="F21" s="101" t="s">
        <v>103</v>
      </c>
    </row>
    <row r="22" spans="1:6" ht="37" customHeight="1" x14ac:dyDescent="0.25">
      <c r="A22" s="103">
        <v>45917</v>
      </c>
      <c r="B22" s="98" t="s">
        <v>126</v>
      </c>
      <c r="C22" s="99" t="s">
        <v>37</v>
      </c>
      <c r="D22" s="98" t="s">
        <v>127</v>
      </c>
      <c r="E22" s="106" t="s">
        <v>35</v>
      </c>
      <c r="F22" s="101" t="s">
        <v>103</v>
      </c>
    </row>
    <row r="23" spans="1:6" ht="37" customHeight="1" x14ac:dyDescent="0.25">
      <c r="A23" s="103">
        <v>45964</v>
      </c>
      <c r="B23" s="98" t="s">
        <v>133</v>
      </c>
      <c r="C23" s="99" t="s">
        <v>37</v>
      </c>
      <c r="D23" s="98" t="s">
        <v>134</v>
      </c>
      <c r="E23" s="106" t="s">
        <v>35</v>
      </c>
      <c r="F23" s="101" t="s">
        <v>103</v>
      </c>
    </row>
    <row r="24" spans="1:6" ht="37" customHeight="1" x14ac:dyDescent="0.25">
      <c r="A24" s="103">
        <v>45973</v>
      </c>
      <c r="B24" s="98" t="s">
        <v>137</v>
      </c>
      <c r="C24" s="99" t="s">
        <v>37</v>
      </c>
      <c r="D24" s="98" t="s">
        <v>138</v>
      </c>
      <c r="E24" s="106" t="s">
        <v>35</v>
      </c>
      <c r="F24" s="101" t="s">
        <v>103</v>
      </c>
    </row>
    <row r="25" spans="1:6" ht="37" customHeight="1" x14ac:dyDescent="0.25">
      <c r="A25" s="103">
        <v>45973</v>
      </c>
      <c r="B25" s="98" t="s">
        <v>153</v>
      </c>
      <c r="C25" s="99" t="s">
        <v>37</v>
      </c>
      <c r="D25" s="98" t="s">
        <v>144</v>
      </c>
      <c r="E25" s="106" t="s">
        <v>35</v>
      </c>
      <c r="F25" s="101" t="s">
        <v>103</v>
      </c>
    </row>
    <row r="26" spans="1:6" ht="37" customHeight="1" x14ac:dyDescent="0.25">
      <c r="A26" s="103">
        <v>45973</v>
      </c>
      <c r="B26" s="98" t="s">
        <v>151</v>
      </c>
      <c r="C26" s="99" t="s">
        <v>36</v>
      </c>
      <c r="D26" s="98" t="s">
        <v>152</v>
      </c>
      <c r="E26" s="106" t="s">
        <v>35</v>
      </c>
      <c r="F26" s="101" t="s">
        <v>103</v>
      </c>
    </row>
    <row r="27" spans="1:6" ht="37" customHeight="1" x14ac:dyDescent="0.25">
      <c r="A27" s="103">
        <v>45978</v>
      </c>
      <c r="B27" s="98" t="s">
        <v>154</v>
      </c>
      <c r="C27" s="99" t="s">
        <v>36</v>
      </c>
      <c r="D27" s="98" t="s">
        <v>155</v>
      </c>
      <c r="E27" s="106" t="s">
        <v>35</v>
      </c>
      <c r="F27" s="101" t="s">
        <v>103</v>
      </c>
    </row>
    <row r="28" spans="1:6" ht="37" customHeight="1" x14ac:dyDescent="0.25">
      <c r="A28" s="103">
        <v>45985</v>
      </c>
      <c r="B28" s="98" t="s">
        <v>146</v>
      </c>
      <c r="C28" s="99" t="s">
        <v>37</v>
      </c>
      <c r="D28" s="98" t="s">
        <v>147</v>
      </c>
      <c r="E28" s="106" t="s">
        <v>35</v>
      </c>
      <c r="F28" s="101" t="s">
        <v>114</v>
      </c>
    </row>
    <row r="29" spans="1:6" ht="37" customHeight="1" x14ac:dyDescent="0.25">
      <c r="A29" s="103">
        <v>45995</v>
      </c>
      <c r="B29" s="98" t="s">
        <v>149</v>
      </c>
      <c r="C29" s="99" t="s">
        <v>37</v>
      </c>
      <c r="D29" s="98" t="s">
        <v>150</v>
      </c>
      <c r="E29" s="106" t="s">
        <v>35</v>
      </c>
      <c r="F29" s="101" t="s">
        <v>103</v>
      </c>
    </row>
    <row r="30" spans="1:6" ht="37" customHeight="1" x14ac:dyDescent="0.25">
      <c r="A30" s="103" t="s">
        <v>139</v>
      </c>
      <c r="B30" s="98" t="s">
        <v>140</v>
      </c>
      <c r="C30" s="99" t="s">
        <v>37</v>
      </c>
      <c r="D30" s="98" t="s">
        <v>141</v>
      </c>
      <c r="E30" s="106" t="s">
        <v>35</v>
      </c>
      <c r="F30" s="101" t="s">
        <v>103</v>
      </c>
    </row>
    <row r="31" spans="1:6" ht="37" customHeight="1" x14ac:dyDescent="0.25">
      <c r="A31" s="103">
        <v>46006</v>
      </c>
      <c r="B31" s="98" t="s">
        <v>135</v>
      </c>
      <c r="C31" s="99" t="s">
        <v>37</v>
      </c>
      <c r="D31" s="98" t="s">
        <v>136</v>
      </c>
      <c r="E31" s="106" t="s">
        <v>35</v>
      </c>
      <c r="F31" s="101" t="s">
        <v>103</v>
      </c>
    </row>
    <row r="32" spans="1:6" ht="37" customHeight="1" x14ac:dyDescent="0.25">
      <c r="A32" s="103">
        <v>46086</v>
      </c>
      <c r="B32" s="98" t="s">
        <v>165</v>
      </c>
      <c r="C32" s="99" t="s">
        <v>36</v>
      </c>
      <c r="D32" s="98" t="s">
        <v>150</v>
      </c>
      <c r="E32" s="107" t="s">
        <v>35</v>
      </c>
      <c r="F32" s="108" t="s">
        <v>103</v>
      </c>
    </row>
    <row r="33" spans="1:6" ht="37" customHeight="1" x14ac:dyDescent="0.25">
      <c r="A33" s="103">
        <v>46098</v>
      </c>
      <c r="B33" s="98" t="s">
        <v>161</v>
      </c>
      <c r="C33" s="99" t="s">
        <v>36</v>
      </c>
      <c r="D33" s="98" t="s">
        <v>162</v>
      </c>
      <c r="E33" s="107" t="s">
        <v>35</v>
      </c>
      <c r="F33" s="109" t="s">
        <v>103</v>
      </c>
    </row>
    <row r="34" spans="1:6" ht="37" customHeight="1" x14ac:dyDescent="0.25">
      <c r="A34" s="103">
        <v>46105</v>
      </c>
      <c r="B34" s="98" t="s">
        <v>142</v>
      </c>
      <c r="C34" s="99" t="s">
        <v>37</v>
      </c>
      <c r="D34" s="98" t="s">
        <v>143</v>
      </c>
      <c r="E34" s="107" t="s">
        <v>35</v>
      </c>
      <c r="F34" s="101" t="s">
        <v>145</v>
      </c>
    </row>
    <row r="35" spans="1:6" ht="37" customHeight="1" x14ac:dyDescent="0.25">
      <c r="A35" s="103">
        <v>46106</v>
      </c>
      <c r="B35" s="98" t="s">
        <v>167</v>
      </c>
      <c r="C35" s="99" t="s">
        <v>37</v>
      </c>
      <c r="D35" s="98" t="s">
        <v>150</v>
      </c>
      <c r="E35" s="107" t="s">
        <v>35</v>
      </c>
      <c r="F35" s="101" t="s">
        <v>103</v>
      </c>
    </row>
    <row r="36" spans="1:6" ht="37" customHeight="1" x14ac:dyDescent="0.25">
      <c r="A36" s="103">
        <v>46147</v>
      </c>
      <c r="B36" s="98" t="s">
        <v>169</v>
      </c>
      <c r="C36" s="99" t="s">
        <v>37</v>
      </c>
      <c r="D36" s="98" t="s">
        <v>170</v>
      </c>
      <c r="E36" s="106" t="s">
        <v>35</v>
      </c>
      <c r="F36" s="101" t="s">
        <v>103</v>
      </c>
    </row>
    <row r="37" spans="1:6" ht="37" customHeight="1" x14ac:dyDescent="0.25">
      <c r="A37" s="103">
        <v>46203</v>
      </c>
      <c r="B37" s="98" t="s">
        <v>173</v>
      </c>
      <c r="C37" s="99" t="s">
        <v>36</v>
      </c>
      <c r="D37" s="98" t="s">
        <v>174</v>
      </c>
      <c r="E37" s="106" t="s">
        <v>35</v>
      </c>
      <c r="F37" s="101" t="s">
        <v>103</v>
      </c>
    </row>
    <row r="38" spans="1:6" ht="13.4" hidden="1" customHeight="1" x14ac:dyDescent="0.25">
      <c r="A38" s="103">
        <v>45832</v>
      </c>
      <c r="B38" s="98" t="s">
        <v>104</v>
      </c>
      <c r="C38" s="99" t="s">
        <v>37</v>
      </c>
      <c r="D38" s="98" t="s">
        <v>105</v>
      </c>
      <c r="E38" s="106" t="s">
        <v>35</v>
      </c>
      <c r="F38" s="101" t="s">
        <v>103</v>
      </c>
    </row>
    <row r="39" spans="1:6" ht="25" hidden="1" x14ac:dyDescent="0.25">
      <c r="A39" s="103">
        <v>45174</v>
      </c>
      <c r="B39" s="96" t="s">
        <v>78</v>
      </c>
      <c r="C39" s="99" t="s">
        <v>37</v>
      </c>
      <c r="D39" s="96" t="s">
        <v>79</v>
      </c>
      <c r="E39" s="106" t="s">
        <v>35</v>
      </c>
      <c r="F39" s="97" t="s">
        <v>80</v>
      </c>
    </row>
    <row r="40" spans="1:6" hidden="1" x14ac:dyDescent="0.25">
      <c r="A40" s="92"/>
      <c r="B40" s="98"/>
      <c r="C40" s="99"/>
      <c r="D40" s="98"/>
      <c r="E40" s="100"/>
      <c r="F40" s="101"/>
    </row>
    <row r="41" spans="1:6" hidden="1" x14ac:dyDescent="0.25">
      <c r="A41" s="78"/>
      <c r="B41" s="79"/>
      <c r="C41" s="81"/>
      <c r="D41" s="79"/>
      <c r="E41" s="82"/>
      <c r="F41" s="80"/>
    </row>
    <row r="42" spans="1:6" ht="14" hidden="1" x14ac:dyDescent="0.25">
      <c r="A42" s="88" t="s">
        <v>75</v>
      </c>
      <c r="B42" s="89" t="s">
        <v>76</v>
      </c>
      <c r="C42" s="90">
        <f>C43+C44</f>
        <v>27</v>
      </c>
      <c r="D42" s="91"/>
      <c r="E42" s="111"/>
      <c r="F42" s="111"/>
    </row>
    <row r="43" spans="1:6" ht="15.5" x14ac:dyDescent="0.35">
      <c r="A43" s="40"/>
      <c r="B43" s="41" t="s">
        <v>36</v>
      </c>
      <c r="C43" s="42">
        <f>COUNTIF(C11:C37,'Summary and sign-off'!A45)</f>
        <v>10</v>
      </c>
      <c r="D43" s="14"/>
      <c r="E43" s="15"/>
      <c r="F43" s="16"/>
    </row>
    <row r="44" spans="1:6" ht="15.5" x14ac:dyDescent="0.35">
      <c r="A44" s="40"/>
      <c r="B44" s="41" t="s">
        <v>37</v>
      </c>
      <c r="C44" s="42">
        <f>COUNTIF(C11:C37,'Summary and sign-off'!A46)</f>
        <v>17</v>
      </c>
      <c r="D44" s="14"/>
      <c r="E44" s="15"/>
      <c r="F44" s="16"/>
    </row>
    <row r="45" spans="1:6" ht="13" x14ac:dyDescent="0.3">
      <c r="A45" s="17"/>
      <c r="B45" s="18"/>
      <c r="C45" s="17"/>
      <c r="D45" s="19"/>
      <c r="E45" s="19"/>
      <c r="F45" s="17"/>
    </row>
    <row r="46" spans="1:6" ht="13" x14ac:dyDescent="0.3">
      <c r="A46" s="18"/>
      <c r="B46" s="18"/>
      <c r="C46" s="18"/>
      <c r="D46" s="18"/>
      <c r="E46" s="18"/>
      <c r="F46" s="18"/>
    </row>
    <row r="47" spans="1:6" x14ac:dyDescent="0.25">
      <c r="A47" s="20"/>
      <c r="B47" s="17"/>
      <c r="C47" s="17"/>
      <c r="D47" s="17"/>
      <c r="E47" s="17"/>
    </row>
    <row r="48" spans="1:6" ht="13" x14ac:dyDescent="0.3">
      <c r="A48" s="20"/>
      <c r="B48" s="19"/>
      <c r="C48" s="17"/>
      <c r="D48" s="17"/>
      <c r="E48" s="17"/>
      <c r="F48" s="17"/>
    </row>
    <row r="49" spans="1:6" ht="13" hidden="1" x14ac:dyDescent="0.3">
      <c r="A49" s="20"/>
      <c r="B49" s="21"/>
      <c r="C49" s="21"/>
      <c r="D49" s="21"/>
      <c r="E49" s="21"/>
      <c r="F49" s="21"/>
    </row>
    <row r="50" spans="1:6" hidden="1" x14ac:dyDescent="0.25">
      <c r="A50" s="20"/>
      <c r="B50" s="17"/>
      <c r="C50" s="17"/>
      <c r="D50" s="17"/>
      <c r="E50" s="17"/>
      <c r="F50" s="17"/>
    </row>
    <row r="51" spans="1:6" x14ac:dyDescent="0.25">
      <c r="A51" s="20"/>
      <c r="B51" s="17"/>
      <c r="C51" s="17"/>
      <c r="D51" s="17"/>
      <c r="E51" s="17"/>
      <c r="F51" s="17"/>
    </row>
    <row r="52" spans="1:6" x14ac:dyDescent="0.25">
      <c r="A52" s="20"/>
      <c r="C52" s="17"/>
      <c r="D52" s="17"/>
      <c r="E52" s="17"/>
      <c r="F52" s="17"/>
    </row>
    <row r="53" spans="1:6" x14ac:dyDescent="0.25">
      <c r="A53" s="20"/>
      <c r="B53" s="20"/>
      <c r="C53" s="22"/>
      <c r="D53" s="22"/>
      <c r="E53" s="22"/>
      <c r="F53" s="22"/>
    </row>
    <row r="54" spans="1:6" hidden="1" x14ac:dyDescent="0.25">
      <c r="A54" s="20"/>
      <c r="B54" s="20"/>
      <c r="C54" s="22"/>
      <c r="D54" s="22"/>
      <c r="E54" s="22"/>
      <c r="F54" s="22"/>
    </row>
    <row r="55" spans="1:6" hidden="1" x14ac:dyDescent="0.25">
      <c r="A55" s="20"/>
      <c r="B55" s="20"/>
      <c r="C55" s="22"/>
      <c r="D55" s="22"/>
      <c r="E55" s="22"/>
      <c r="F55" s="22"/>
    </row>
    <row r="56" spans="1:6" x14ac:dyDescent="0.25"/>
    <row r="58" spans="1:6" ht="13" hidden="1" x14ac:dyDescent="0.3">
      <c r="A58" s="18"/>
      <c r="B58" s="18"/>
      <c r="C58" s="18"/>
      <c r="D58" s="18"/>
      <c r="E58" s="18"/>
      <c r="F58" s="18"/>
    </row>
    <row r="59" spans="1:6" ht="13" hidden="1" x14ac:dyDescent="0.3">
      <c r="A59" s="18"/>
      <c r="B59" s="18"/>
      <c r="C59" s="18"/>
      <c r="D59" s="18"/>
      <c r="E59" s="18"/>
      <c r="F59" s="18"/>
    </row>
    <row r="60" spans="1:6" ht="13" hidden="1" x14ac:dyDescent="0.3">
      <c r="A60" s="18"/>
      <c r="B60" s="18"/>
      <c r="C60" s="18"/>
      <c r="D60" s="18"/>
      <c r="E60" s="18"/>
      <c r="F60" s="18"/>
    </row>
    <row r="61" spans="1:6" ht="13" hidden="1" x14ac:dyDescent="0.3">
      <c r="A61" s="18"/>
      <c r="B61" s="18"/>
      <c r="C61" s="18"/>
      <c r="D61" s="18"/>
      <c r="E61" s="18"/>
      <c r="F61" s="18"/>
    </row>
    <row r="62" spans="1:6" ht="13" hidden="1" x14ac:dyDescent="0.3">
      <c r="A62" s="18"/>
      <c r="B62" s="18"/>
      <c r="C62" s="18"/>
      <c r="D62" s="18"/>
      <c r="E62" s="18"/>
      <c r="F62" s="18"/>
    </row>
    <row r="63" spans="1:6" x14ac:dyDescent="0.25"/>
    <row r="64" spans="1:6" x14ac:dyDescent="0.25"/>
    <row r="65" x14ac:dyDescent="0.25"/>
    <row r="66" x14ac:dyDescent="0.25"/>
    <row r="67" x14ac:dyDescent="0.25"/>
    <row r="68" x14ac:dyDescent="0.25"/>
    <row r="69" x14ac:dyDescent="0.25"/>
  </sheetData>
  <sheetProtection formatCells="0" insertRows="0" deleteRows="0"/>
  <dataConsolidate/>
  <mergeCells count="10">
    <mergeCell ref="E42:F42"/>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39 A41" xr:uid="{00000000-0002-0000-0500-000000000000}">
      <formula1>$B$4</formula1>
      <formula2>$B$5</formula2>
    </dataValidation>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40" xr:uid="{E2AC63DE-68EE-4701-85B3-49225E7647B2}">
      <formula1>$B$4</formula1>
      <formula2>$B$5</formula2>
    </dataValidation>
    <dataValidation allowBlank="1" showInputMessage="1" showErrorMessage="1" prompt="Insert additional rows as needed:_x000a_- 'right click' on a row number (left of screen)_x000a_- select 'Insert' (this will insert a row above it)" sqref="A10:A38" xr:uid="{00000000-0002-0000-0500-000001000000}"/>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 type="list" allowBlank="1" showInputMessage="1" showErrorMessage="1" error="Use the drop down list (at the right of the cell)" xr:uid="{00000000-0002-0000-0500-000002000000}">
          <x14:formula1>
            <xm:f>'Summary and sign-off'!$A$45:$A$46</xm:f>
          </x14:formula1>
          <xm:sqref>C39:C41</xm:sqref>
        </x14:dataValidation>
        <x14:dataValidation type="list" errorStyle="information" operator="greaterThan" allowBlank="1" showInputMessage="1" prompt="Provide specific $ value if possible" xr:uid="{00000000-0002-0000-0500-000003000000}">
          <x14:formula1>
            <xm:f>'Summary and sign-off'!$A$39:$A$44</xm:f>
          </x14:formula1>
          <xm:sqref>E39:E41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Key_x0020_Version xmlns="12165527-d881-4234-97f9-ee139a3f0c31">false</Key_x0020_Version>
    <DOCNUM xmlns="12165527-d881-4234-97f9-ee139a3f0c31" xsi:nil="true"/>
    <Business_x0020_Unit xmlns="12165527-d881-4234-97f9-ee139a3f0c31" xsi:nil="true"/>
    <Cabinet_x0020_Committee xmlns="12165527-d881-4234-97f9-ee139a3f0c31" xsi:nil="true"/>
    <Security_x0020_Classification xmlns="12165527-d881-4234-97f9-ee139a3f0c31" xsi:nil="true"/>
    <Endorsement xmlns="12165527-d881-4234-97f9-ee139a3f0c31" xsi:nil="true"/>
    <File_x0020_No xmlns="12165527-d881-4234-97f9-ee139a3f0c31" xsi:nil="true"/>
    <Class xmlns="12165527-d881-4234-97f9-ee139a3f0c31" xsi:nil="true"/>
    <Precedents xmlns="12165527-d881-4234-97f9-ee139a3f0c31" xsi:nil="true"/>
    <RM_x0020_DOC_x0020_ID xmlns="12165527-d881-4234-97f9-ee139a3f0c31" xsi:nil="true"/>
    <Sec_x0020_Review xmlns="12165527-d881-4234-97f9-ee139a3f0c31" xsi:nil="true"/>
    <SubClass xmlns="12165527-d881-4234-97f9-ee139a3f0c31" xsi:nil="true"/>
    <iManageAuthor xmlns="12165527-d881-4234-97f9-ee139a3f0c31" xsi:nil="true"/>
    <_dlc_DocId xmlns="12165527-d881-4234-97f9-ee139a3f0c31">SSCNZ-871057456-822237</_dlc_DocId>
    <_dlc_DocIdUrl xmlns="12165527-d881-4234-97f9-ee139a3f0c31">
      <Url>https://sscnz.sharepoint.com/sites/sscdms/66262/_layouts/15/DocIdRedir.aspx?ID=SSCNZ-871057456-822237</Url>
      <Description>SSCNZ-871057456-822237</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iManageDocument" ma:contentTypeID="0x01010054669F8639DE294E941D1F01D6045AA9004910BA11A4C5304E8E4C6F9EFF2E939A" ma:contentTypeVersion="539" ma:contentTypeDescription="" ma:contentTypeScope="" ma:versionID="aa8d61ab23ba349dbdbf6e771bd21625">
  <xsd:schema xmlns:xsd="http://www.w3.org/2001/XMLSchema" xmlns:xs="http://www.w3.org/2001/XMLSchema" xmlns:p="http://schemas.microsoft.com/office/2006/metadata/properties" xmlns:ns2="12165527-d881-4234-97f9-ee139a3f0c31" targetNamespace="http://schemas.microsoft.com/office/2006/metadata/properties" ma:root="true" ma:fieldsID="4545a69ead8714916461d255f032afb7" ns2:_="">
    <xsd:import namespace="12165527-d881-4234-97f9-ee139a3f0c31"/>
    <xsd:element name="properties">
      <xsd:complexType>
        <xsd:sequence>
          <xsd:element name="documentManagement">
            <xsd:complexType>
              <xsd:all>
                <xsd:element ref="ns2:Business_x0020_Unit" minOccurs="0"/>
                <xsd:element ref="ns2:Cabinet_x0020_Committee" minOccurs="0"/>
                <xsd:element ref="ns2:Class" minOccurs="0"/>
                <xsd:element ref="ns2:DOCNUM" minOccurs="0"/>
                <xsd:element ref="ns2:Endorsement" minOccurs="0"/>
                <xsd:element ref="ns2:File_x0020_No" minOccurs="0"/>
                <xsd:element ref="ns2:Precedents" minOccurs="0"/>
                <xsd:element ref="ns2:Key_x0020_Version" minOccurs="0"/>
                <xsd:element ref="ns2:SubClass" minOccurs="0"/>
                <xsd:element ref="ns2:RM_x0020_DOC_x0020_ID" minOccurs="0"/>
                <xsd:element ref="ns2:Sec_x0020_Review" minOccurs="0"/>
                <xsd:element ref="ns2:Security_x0020_Classification" minOccurs="0"/>
                <xsd:element ref="ns2:iManageAuthor"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165527-d881-4234-97f9-ee139a3f0c31" elementFormDefault="qualified">
    <xsd:import namespace="http://schemas.microsoft.com/office/2006/documentManagement/types"/>
    <xsd:import namespace="http://schemas.microsoft.com/office/infopath/2007/PartnerControls"/>
    <xsd:element name="Business_x0020_Unit" ma:index="8" nillable="true" ma:displayName="Business Unit" ma:format="Dropdown" ma:internalName="Business_x0020_Unit">
      <xsd:simpleType>
        <xsd:union memberTypes="dms:Text">
          <xsd:simpleType>
            <xsd:restriction base="dms:Choice">
              <xsd:enumeration value="BCS"/>
            </xsd:restriction>
          </xsd:simpleType>
        </xsd:union>
      </xsd:simpleType>
    </xsd:element>
    <xsd:element name="Cabinet_x0020_Committee" ma:index="9" nillable="true" ma:displayName="Cabinet Committee" ma:format="Dropdown" ma:internalName="Cabinet_x0020_Committee">
      <xsd:simpleType>
        <xsd:union memberTypes="dms:Text">
          <xsd:simpleType>
            <xsd:restriction base="dms:Choice">
              <xsd:enumeration value="Appointments and Honours"/>
            </xsd:restriction>
          </xsd:simpleType>
        </xsd:union>
      </xsd:simpleType>
    </xsd:element>
    <xsd:element name="Class" ma:index="10" nillable="true" ma:displayName="Class" ma:format="Dropdown" ma:internalName="Class">
      <xsd:simpleType>
        <xsd:union memberTypes="dms:Text">
          <xsd:simpleType>
            <xsd:restriction base="dms:Choice">
              <xsd:enumeration value="ADVICE"/>
            </xsd:restriction>
          </xsd:simpleType>
        </xsd:union>
      </xsd:simpleType>
    </xsd:element>
    <xsd:element name="DOCNUM" ma:index="11" nillable="true" ma:displayName="DOCNUM" ma:internalName="DOCNUM">
      <xsd:simpleType>
        <xsd:restriction base="dms:Text">
          <xsd:maxLength value="255"/>
        </xsd:restriction>
      </xsd:simpleType>
    </xsd:element>
    <xsd:element name="Endorsement" ma:index="12" nillable="true" ma:displayName="Endorsement" ma:format="Dropdown" ma:internalName="Endorsement">
      <xsd:simpleType>
        <xsd:union memberTypes="dms:Text">
          <xsd:simpleType>
            <xsd:restriction base="dms:Choice">
              <xsd:enumeration value="Addressee Only"/>
            </xsd:restriction>
          </xsd:simpleType>
        </xsd:union>
      </xsd:simpleType>
    </xsd:element>
    <xsd:element name="File_x0020_No" ma:index="13" nillable="true" ma:displayName="File No" ma:internalName="File_x0020_No">
      <xsd:simpleType>
        <xsd:restriction base="dms:Text">
          <xsd:maxLength value="255"/>
        </xsd:restriction>
      </xsd:simpleType>
    </xsd:element>
    <xsd:element name="Precedents" ma:index="14" nillable="true" ma:displayName="Precedents" ma:format="Dropdown" ma:internalName="Precedents">
      <xsd:simpleType>
        <xsd:restriction base="dms:Choice">
          <xsd:enumeration value="ASHCROFTC"/>
        </xsd:restriction>
      </xsd:simpleType>
    </xsd:element>
    <xsd:element name="Key_x0020_Version" ma:index="15" nillable="true" ma:displayName="Key Version" ma:default="0" ma:internalName="Key_x0020_Version">
      <xsd:simpleType>
        <xsd:restriction base="dms:Boolean"/>
      </xsd:simpleType>
    </xsd:element>
    <xsd:element name="SubClass" ma:index="16" nillable="true" ma:displayName="SubClass" ma:format="Dropdown" ma:internalName="SubClass">
      <xsd:simpleType>
        <xsd:union memberTypes="dms:Text">
          <xsd:simpleType>
            <xsd:restriction base="dms:Choice">
              <xsd:enumeration value="MINISTER"/>
            </xsd:restriction>
          </xsd:simpleType>
        </xsd:union>
      </xsd:simpleType>
    </xsd:element>
    <xsd:element name="RM_x0020_DOC_x0020_ID" ma:index="17" nillable="true" ma:displayName="RM DOC ID" ma:internalName="RM_x0020_DOC_x0020_ID">
      <xsd:simpleType>
        <xsd:restriction base="dms:Text">
          <xsd:maxLength value="255"/>
        </xsd:restriction>
      </xsd:simpleType>
    </xsd:element>
    <xsd:element name="Sec_x0020_Review" ma:index="18" nillable="true" ma:displayName="Sec Review" ma:format="DateOnly" ma:internalName="Sec_x0020_Review">
      <xsd:simpleType>
        <xsd:restriction base="dms:DateTime"/>
      </xsd:simpleType>
    </xsd:element>
    <xsd:element name="Security_x0020_Classification" ma:index="19" nillable="true" ma:displayName="Security Classification" ma:format="Dropdown" ma:internalName="Security_x0020_Classification">
      <xsd:simpleType>
        <xsd:union memberTypes="dms:Text">
          <xsd:simpleType>
            <xsd:restriction base="dms:Choice">
              <xsd:enumeration value="BUDGET-SENSITIVE"/>
            </xsd:restriction>
          </xsd:simpleType>
        </xsd:union>
      </xsd:simpleType>
    </xsd:element>
    <xsd:element name="iManageAuthor" ma:index="21" nillable="true" ma:displayName="iManageAuthor" ma:internalName="iManageAuthor">
      <xsd:simpleType>
        <xsd:restriction base="dms:Text">
          <xsd:maxLength value="255"/>
        </xsd:restriction>
      </xsd:simpleType>
    </xsd:element>
    <xsd:element name="_dlc_DocId" ma:index="22" nillable="true" ma:displayName="Document ID Value" ma:description="The value of the document ID assigned to this item." ma:internalName="_dlc_DocId" ma:readOnly="true">
      <xsd:simpleType>
        <xsd:restriction base="dms:Text"/>
      </xsd:simpleType>
    </xsd:element>
    <xsd:element name="_dlc_DocIdUrl" ma:index="2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20"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579D7F4-D0D7-4BCB-BBEA-E7C37A64913E}">
  <ds:schemaRefs>
    <ds:schemaRef ds:uri="http://schemas.microsoft.com/office/2006/metadata/properties"/>
    <ds:schemaRef ds:uri="http://schemas.microsoft.com/office/infopath/2007/PartnerControls"/>
    <ds:schemaRef ds:uri="12165527-d881-4234-97f9-ee139a3f0c31"/>
  </ds:schemaRefs>
</ds:datastoreItem>
</file>

<file path=customXml/itemProps2.xml><?xml version="1.0" encoding="utf-8"?>
<ds:datastoreItem xmlns:ds="http://schemas.openxmlformats.org/officeDocument/2006/customXml" ds:itemID="{239DBCAB-6875-4133-81DD-45924FC1DF38}">
  <ds:schemaRefs>
    <ds:schemaRef ds:uri="http://schemas.microsoft.com/sharepoint/events"/>
  </ds:schemaRefs>
</ds:datastoreItem>
</file>

<file path=customXml/itemProps3.xml><?xml version="1.0" encoding="utf-8"?>
<ds:datastoreItem xmlns:ds="http://schemas.openxmlformats.org/officeDocument/2006/customXml" ds:itemID="{6C6A401E-B983-48F3-ADF0-8594D7EE483B}">
  <ds:schemaRefs>
    <ds:schemaRef ds:uri="http://schemas.microsoft.com/sharepoint/v3/contenttype/forms"/>
  </ds:schemaRefs>
</ds:datastoreItem>
</file>

<file path=customXml/itemProps4.xml><?xml version="1.0" encoding="utf-8"?>
<ds:datastoreItem xmlns:ds="http://schemas.openxmlformats.org/officeDocument/2006/customXml" ds:itemID="{D79D72C4-64B1-41DC-903A-2759D151F6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165527-d881-4234-97f9-ee139a3f0c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Summary and sign-off</vt:lpstr>
      <vt:lpstr>Travel</vt:lpstr>
      <vt:lpstr>Hospitality</vt:lpstr>
      <vt:lpstr>All other expenses</vt:lpstr>
      <vt:lpstr>Gifts and benefits</vt:lpstr>
      <vt:lpstr>'All other expenses'!Print_Area</vt:lpstr>
      <vt:lpstr>'Gifts and benefits'!Print_Area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Jan Aporo</cp:lastModifiedBy>
  <cp:revision/>
  <cp:lastPrinted>2024-06-30T20:33:38Z</cp:lastPrinted>
  <dcterms:created xsi:type="dcterms:W3CDTF">2010-10-17T20:59:02Z</dcterms:created>
  <dcterms:modified xsi:type="dcterms:W3CDTF">2026-09-14T21:04:01Z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0x01010054669F8639DE294E941D1F01D6045AA9004910BA11A4C5304E8E4C6F9EFF2E939A</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7132db39-8620-438b-a768-7a99ec14233a</vt:lpwstr>
  </property>
  <property fmtid="{D5CDD505-2E9C-101B-9397-08002B2CF9AE}" pid="10" name="SharedWithUsers">
    <vt:lpwstr>87;#Ken Smart;#157;#Nehalkumar patel</vt:lpwstr>
  </property>
</Properties>
</file>